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張惠琪\3統計相關檔案\10性別統計指標\修改網站上公告資料-將名稱均加一年度\"/>
    </mc:Choice>
  </mc:AlternateContent>
  <bookViews>
    <workbookView xWindow="60" yWindow="150" windowWidth="11790" windowHeight="10950" tabRatio="598"/>
  </bookViews>
  <sheets>
    <sheet name="工作表1" sheetId="1" r:id="rId1"/>
    <sheet name="工作表2" sheetId="2" r:id="rId2"/>
    <sheet name="工作表3" sheetId="3" r:id="rId3"/>
  </sheets>
  <definedNames>
    <definedName name="_xlnm.Print_Area" localSheetId="0">工作表1!$A$1:$BI$22</definedName>
    <definedName name="_xlnm.Print_Titles" localSheetId="0">工作表1!$A:$B</definedName>
  </definedNames>
  <calcPr calcId="162913"/>
</workbook>
</file>

<file path=xl/calcChain.xml><?xml version="1.0" encoding="utf-8"?>
<calcChain xmlns="http://schemas.openxmlformats.org/spreadsheetml/2006/main">
  <c r="BA17" i="1" l="1"/>
  <c r="BA16" i="1"/>
  <c r="AY17" i="1"/>
  <c r="AY16" i="1"/>
  <c r="AV17" i="1"/>
  <c r="AV16" i="1"/>
  <c r="AV15" i="1"/>
  <c r="AV14" i="1"/>
  <c r="AV13" i="1"/>
  <c r="AV12" i="1"/>
  <c r="AN16" i="1"/>
  <c r="AN13" i="1"/>
  <c r="AJ17" i="1"/>
  <c r="AJ16" i="1"/>
  <c r="AJ15" i="1"/>
  <c r="AJ14" i="1"/>
  <c r="AJ13" i="1"/>
  <c r="AJ12" i="1"/>
  <c r="AJ10" i="1"/>
  <c r="AJ9" i="1"/>
  <c r="AJ8" i="1"/>
  <c r="AJ7" i="1"/>
  <c r="AH17" i="1"/>
  <c r="AH16" i="1"/>
  <c r="AF17" i="1"/>
  <c r="AF16" i="1"/>
  <c r="AF15" i="1"/>
  <c r="AB17" i="1"/>
  <c r="AB16" i="1"/>
  <c r="AB15" i="1"/>
  <c r="AB14" i="1"/>
  <c r="AB13" i="1"/>
  <c r="AB12" i="1"/>
  <c r="AB10" i="1"/>
  <c r="AB9" i="1"/>
  <c r="AB8" i="1"/>
  <c r="AB7" i="1"/>
  <c r="Z17" i="1"/>
  <c r="Z16" i="1"/>
  <c r="P17" i="1"/>
  <c r="P16" i="1"/>
  <c r="P15" i="1"/>
  <c r="P14" i="1"/>
  <c r="N17" i="1"/>
  <c r="N16" i="1"/>
  <c r="N15" i="1"/>
  <c r="N14" i="1"/>
  <c r="L17" i="1" l="1"/>
  <c r="I17" i="1"/>
  <c r="H17" i="1"/>
  <c r="D17" i="1"/>
  <c r="Q17" i="1" s="1"/>
  <c r="C17" i="1"/>
  <c r="L16" i="1"/>
  <c r="I16" i="1"/>
  <c r="H16" i="1"/>
  <c r="G16" i="1"/>
  <c r="D16" i="1"/>
  <c r="Q16" i="1" s="1"/>
  <c r="L15" i="1"/>
  <c r="I15" i="1"/>
  <c r="H15" i="1"/>
  <c r="G15" i="1"/>
  <c r="D15" i="1"/>
  <c r="Q15" i="1" s="1"/>
  <c r="L14" i="1"/>
  <c r="I14" i="1"/>
  <c r="H14" i="1"/>
  <c r="G14" i="1"/>
  <c r="D14" i="1"/>
  <c r="Q14" i="1" s="1"/>
  <c r="C14" i="1"/>
  <c r="L13" i="1"/>
  <c r="I13" i="1"/>
  <c r="H13" i="1"/>
  <c r="G13" i="1"/>
  <c r="D13" i="1"/>
  <c r="Q13" i="1" s="1"/>
  <c r="C13" i="1"/>
  <c r="L12" i="1"/>
  <c r="I12" i="1"/>
  <c r="H12" i="1"/>
  <c r="G12" i="1"/>
  <c r="D12" i="1"/>
  <c r="Q12" i="1" s="1"/>
  <c r="C12" i="1"/>
  <c r="L11" i="1"/>
  <c r="I11" i="1"/>
  <c r="H11" i="1"/>
  <c r="G11" i="1"/>
  <c r="D11" i="1"/>
  <c r="Q11" i="1" s="1"/>
  <c r="C11" i="1"/>
  <c r="L10" i="1"/>
  <c r="I10" i="1"/>
  <c r="H10" i="1"/>
  <c r="G10" i="1"/>
  <c r="D10" i="1"/>
  <c r="Q10" i="1" s="1"/>
  <c r="C10" i="1"/>
</calcChain>
</file>

<file path=xl/sharedStrings.xml><?xml version="1.0" encoding="utf-8"?>
<sst xmlns="http://schemas.openxmlformats.org/spreadsheetml/2006/main" count="924" uniqueCount="187">
  <si>
    <t>項目</t>
    <phoneticPr fontId="2" type="noConversion"/>
  </si>
  <si>
    <t>男</t>
    <phoneticPr fontId="2" type="noConversion"/>
  </si>
  <si>
    <t>女</t>
    <phoneticPr fontId="2" type="noConversion"/>
  </si>
  <si>
    <t>單位</t>
    <phoneticPr fontId="2" type="noConversion"/>
  </si>
  <si>
    <t>人</t>
    <phoneticPr fontId="2" type="noConversion"/>
  </si>
  <si>
    <t>計算
方式</t>
    <phoneticPr fontId="2" type="noConversion"/>
  </si>
  <si>
    <t>分子</t>
    <phoneticPr fontId="2" type="noConversion"/>
  </si>
  <si>
    <t>分母</t>
    <phoneticPr fontId="2" type="noConversion"/>
  </si>
  <si>
    <t>資料來源</t>
    <phoneticPr fontId="2" type="noConversion"/>
  </si>
  <si>
    <t>91年</t>
  </si>
  <si>
    <t>92年</t>
  </si>
  <si>
    <t>93年</t>
  </si>
  <si>
    <t>94年</t>
  </si>
  <si>
    <t>95年</t>
  </si>
  <si>
    <t>96年</t>
  </si>
  <si>
    <t>97年</t>
  </si>
  <si>
    <t>98年</t>
  </si>
  <si>
    <t>99年</t>
  </si>
  <si>
    <t>備註</t>
    <phoneticPr fontId="2" type="noConversion"/>
  </si>
  <si>
    <t>100年</t>
  </si>
  <si>
    <t>101年</t>
  </si>
  <si>
    <t>％</t>
    <phoneticPr fontId="2" type="noConversion"/>
  </si>
  <si>
    <t>人</t>
    <phoneticPr fontId="1" type="noConversion"/>
  </si>
  <si>
    <t>類別</t>
    <phoneticPr fontId="2" type="noConversion"/>
  </si>
  <si>
    <t>%</t>
    <phoneticPr fontId="2" type="noConversion"/>
  </si>
  <si>
    <t>市府推介就業輔導</t>
    <phoneticPr fontId="2" type="noConversion"/>
  </si>
  <si>
    <t>接受市府職業訓練人數</t>
    <phoneticPr fontId="2" type="noConversion"/>
  </si>
  <si>
    <t>女性求職(安置就業)者中需負擔家計人數比率</t>
    <phoneticPr fontId="2" type="noConversion"/>
  </si>
  <si>
    <t>新登記人數</t>
    <phoneticPr fontId="2" type="noConversion"/>
  </si>
  <si>
    <t>就業人數</t>
    <phoneticPr fontId="2" type="noConversion"/>
  </si>
  <si>
    <t>求職</t>
    <phoneticPr fontId="2" type="noConversion"/>
  </si>
  <si>
    <t>求才</t>
    <phoneticPr fontId="2" type="noConversion"/>
  </si>
  <si>
    <t>有效求職</t>
    <phoneticPr fontId="2" type="noConversion"/>
  </si>
  <si>
    <t>有效求才</t>
    <phoneticPr fontId="2" type="noConversion"/>
  </si>
  <si>
    <t>男</t>
    <phoneticPr fontId="2" type="noConversion"/>
  </si>
  <si>
    <t>女</t>
    <phoneticPr fontId="2" type="noConversion"/>
  </si>
  <si>
    <t>女</t>
    <phoneticPr fontId="2" type="noConversion"/>
  </si>
  <si>
    <t>不拘</t>
    <phoneticPr fontId="2" type="noConversion"/>
  </si>
  <si>
    <t>男</t>
    <phoneticPr fontId="2" type="noConversion"/>
  </si>
  <si>
    <t>不拘</t>
    <phoneticPr fontId="2" type="noConversion"/>
  </si>
  <si>
    <t>本府勞工局</t>
    <phoneticPr fontId="2" type="noConversion"/>
  </si>
  <si>
    <t>勞工保險投保人數
(年底)</t>
    <phoneticPr fontId="2" type="noConversion"/>
  </si>
  <si>
    <t>行政院勞工委員會
勞工保險局</t>
    <phoneticPr fontId="2" type="noConversion"/>
  </si>
  <si>
    <t>本府勞工局</t>
    <phoneticPr fontId="2" type="noConversion"/>
  </si>
  <si>
    <t>勞工重大職業災害死亡人數</t>
    <phoneticPr fontId="2" type="noConversion"/>
  </si>
  <si>
    <t>2-13.就業輔導</t>
    <phoneticPr fontId="2" type="noConversion"/>
  </si>
  <si>
    <t>2-16.依性別工作平等法申訴案件</t>
    <phoneticPr fontId="2" type="noConversion"/>
  </si>
  <si>
    <t>男性勞工保險投保人數</t>
    <phoneticPr fontId="2" type="noConversion"/>
  </si>
  <si>
    <t>女性勞工保險投保人數</t>
    <phoneticPr fontId="2" type="noConversion"/>
  </si>
  <si>
    <t>男性勞工重大職業災害死亡人數</t>
    <phoneticPr fontId="2" type="noConversion"/>
  </si>
  <si>
    <t>女性勞工重大職業災害死亡人數</t>
    <phoneticPr fontId="2" type="noConversion"/>
  </si>
  <si>
    <t>男性新登記求職人數</t>
    <phoneticPr fontId="2" type="noConversion"/>
  </si>
  <si>
    <t>女性新登記求職人數</t>
    <phoneticPr fontId="2" type="noConversion"/>
  </si>
  <si>
    <t>男性新登記求才人數</t>
    <phoneticPr fontId="2" type="noConversion"/>
  </si>
  <si>
    <t>女性新登記求才人數</t>
    <phoneticPr fontId="2" type="noConversion"/>
  </si>
  <si>
    <t>不拘性別新登記求才人數</t>
    <phoneticPr fontId="2" type="noConversion"/>
  </si>
  <si>
    <t>男性有效求職推介就業人數</t>
    <phoneticPr fontId="2" type="noConversion"/>
  </si>
  <si>
    <t>女性有效求職推介就業人數</t>
    <phoneticPr fontId="2" type="noConversion"/>
  </si>
  <si>
    <t>男性有效求才雇用人數</t>
    <phoneticPr fontId="2" type="noConversion"/>
  </si>
  <si>
    <t>女性有效求才雇用人數</t>
    <phoneticPr fontId="2" type="noConversion"/>
  </si>
  <si>
    <t>不拘性別有效求才雇用人數</t>
    <phoneticPr fontId="2" type="noConversion"/>
  </si>
  <si>
    <t>女性求職者中需負擔家計者人數*100</t>
    <phoneticPr fontId="2" type="noConversion"/>
  </si>
  <si>
    <t>女性求職者人數</t>
    <phoneticPr fontId="2" type="noConversion"/>
  </si>
  <si>
    <t>性騷擾</t>
    <phoneticPr fontId="2" type="noConversion"/>
  </si>
  <si>
    <t>男</t>
    <phoneticPr fontId="2" type="noConversion"/>
  </si>
  <si>
    <t>女</t>
    <phoneticPr fontId="2" type="noConversion"/>
  </si>
  <si>
    <t>人</t>
    <phoneticPr fontId="2" type="noConversion"/>
  </si>
  <si>
    <t>無性別依性別工作平等法申訴就業歧視件數</t>
    <phoneticPr fontId="2" type="noConversion"/>
  </si>
  <si>
    <t>男性依性別工作平等法申訴就業歧視人數</t>
    <phoneticPr fontId="2" type="noConversion"/>
  </si>
  <si>
    <t>女性依性別工作平等法申訴就業歧視人數</t>
    <phoneticPr fontId="2" type="noConversion"/>
  </si>
  <si>
    <t>男性依性別工作平等法申訴性騷擾人數</t>
    <phoneticPr fontId="2" type="noConversion"/>
  </si>
  <si>
    <t>女性依性別工作平等法申訴性騷擾人數</t>
    <phoneticPr fontId="2" type="noConversion"/>
  </si>
  <si>
    <t>%</t>
    <phoneticPr fontId="2" type="noConversion"/>
  </si>
  <si>
    <t>%</t>
    <phoneticPr fontId="2" type="noConversion"/>
  </si>
  <si>
    <t>依性別工作平等法申訴就業歧視人數</t>
    <phoneticPr fontId="2" type="noConversion"/>
  </si>
  <si>
    <t>依性別工作平等法申訴性騷擾人數</t>
    <phoneticPr fontId="2" type="noConversion"/>
  </si>
  <si>
    <t>男性依性別工作平等法申訴就業歧視人數*100</t>
    <phoneticPr fontId="2" type="noConversion"/>
  </si>
  <si>
    <t>女性依性別工作平等法申訴就業歧視人數*100</t>
    <phoneticPr fontId="2" type="noConversion"/>
  </si>
  <si>
    <t>男性依性別工作平等法申訴性騷擾人數*100</t>
    <phoneticPr fontId="2" type="noConversion"/>
  </si>
  <si>
    <t>女性依性別工作平等法申訴性騷擾人數*100</t>
    <phoneticPr fontId="2" type="noConversion"/>
  </si>
  <si>
    <t>男性職業訓練人數</t>
  </si>
  <si>
    <t>男性職業訓練人數</t>
    <phoneticPr fontId="2" type="noConversion"/>
  </si>
  <si>
    <t>女性職業訓練人數</t>
  </si>
  <si>
    <t>女性職業訓練人數</t>
    <phoneticPr fontId="2" type="noConversion"/>
  </si>
  <si>
    <t>職業訓練人數</t>
    <phoneticPr fontId="2" type="noConversion"/>
  </si>
  <si>
    <t>市企業公會理事長</t>
    <phoneticPr fontId="2" type="noConversion"/>
  </si>
  <si>
    <t>市職業工會理事長</t>
    <phoneticPr fontId="2" type="noConversion"/>
  </si>
  <si>
    <t>市產業工會理事長</t>
    <phoneticPr fontId="2" type="noConversion"/>
  </si>
  <si>
    <t>男性市總工會理事長理事長人數</t>
  </si>
  <si>
    <t>女性市總工會理事長理事長人數</t>
  </si>
  <si>
    <t>男性市企業公會理事長理事長人數</t>
  </si>
  <si>
    <t>女性市企業公會理事長理事長人數</t>
  </si>
  <si>
    <t>男性市職業工會理事長理事長人數</t>
  </si>
  <si>
    <t>女性市職業工會理事長理事長人數</t>
  </si>
  <si>
    <t>男性市產業工會理事長理事長人數</t>
  </si>
  <si>
    <t>女性市產業工會理事長理事長人數</t>
  </si>
  <si>
    <t>本府勞工局</t>
    <phoneticPr fontId="2" type="noConversion"/>
  </si>
  <si>
    <t>24歲以下男性依性別工作平等法申訴就業歧視人數</t>
    <phoneticPr fontId="2" type="noConversion"/>
  </si>
  <si>
    <t>24歲以下男性依性別工作平等法申訴就業歧視人數*100</t>
    <phoneticPr fontId="2" type="noConversion"/>
  </si>
  <si>
    <t>24歲以下依性別工作平等法申訴就業歧視人數</t>
    <phoneticPr fontId="2" type="noConversion"/>
  </si>
  <si>
    <t>24歲以下女性依性別工作平等法申訴就業歧視人數</t>
    <phoneticPr fontId="2" type="noConversion"/>
  </si>
  <si>
    <t>24歲以下女性依性別工作平等法申訴就業歧視人數*100</t>
    <phoneticPr fontId="2" type="noConversion"/>
  </si>
  <si>
    <t>2-14.勞動安全</t>
    <phoneticPr fontId="2" type="noConversion"/>
  </si>
  <si>
    <t>7-2.婦女社會參與</t>
  </si>
  <si>
    <t>4-14勞工大學</t>
    <phoneticPr fontId="2" type="noConversion"/>
  </si>
  <si>
    <t>勞工大學性別比率</t>
    <phoneticPr fontId="2" type="noConversion"/>
  </si>
  <si>
    <t>男性學員人數</t>
    <phoneticPr fontId="2" type="noConversion"/>
  </si>
  <si>
    <t>女性學員人數</t>
    <phoneticPr fontId="2" type="noConversion"/>
  </si>
  <si>
    <t>男性學員人數*100</t>
    <phoneticPr fontId="2" type="noConversion"/>
  </si>
  <si>
    <t>女性學員人數*100</t>
    <phoneticPr fontId="2" type="noConversion"/>
  </si>
  <si>
    <t>勞工大學學員數</t>
    <phoneticPr fontId="2" type="noConversion"/>
  </si>
  <si>
    <t>勞資爭議人數</t>
    <phoneticPr fontId="2" type="noConversion"/>
  </si>
  <si>
    <t>男</t>
    <phoneticPr fontId="2" type="noConversion"/>
  </si>
  <si>
    <t>女</t>
    <phoneticPr fontId="2" type="noConversion"/>
  </si>
  <si>
    <t>人</t>
    <phoneticPr fontId="2" type="noConversion"/>
  </si>
  <si>
    <t>男性勞資爭議人數</t>
    <phoneticPr fontId="2" type="noConversion"/>
  </si>
  <si>
    <t>女性勞資爭議人數</t>
    <phoneticPr fontId="2" type="noConversion"/>
  </si>
  <si>
    <t>3-4.托育服務</t>
    <phoneticPr fontId="2" type="noConversion"/>
  </si>
  <si>
    <t>提供托兒措施之事業單位家數</t>
    <phoneticPr fontId="2" type="noConversion"/>
  </si>
  <si>
    <t>家</t>
    <phoneticPr fontId="2" type="noConversion"/>
  </si>
  <si>
    <t>本府勞工局</t>
    <phoneticPr fontId="2" type="noConversion"/>
  </si>
  <si>
    <t>就業歧視</t>
    <phoneticPr fontId="2" type="noConversion"/>
  </si>
  <si>
    <t>無性別</t>
    <phoneticPr fontId="1" type="noConversion"/>
  </si>
  <si>
    <t>合計</t>
    <phoneticPr fontId="2" type="noConversion"/>
  </si>
  <si>
    <t>24歲以下</t>
    <phoneticPr fontId="2" type="noConversion"/>
  </si>
  <si>
    <t>25-44歲</t>
    <phoneticPr fontId="2" type="noConversion"/>
  </si>
  <si>
    <t>45-64歲</t>
    <phoneticPr fontId="2" type="noConversion"/>
  </si>
  <si>
    <t>65歲以上</t>
    <phoneticPr fontId="2" type="noConversion"/>
  </si>
  <si>
    <t>男</t>
    <phoneticPr fontId="2" type="noConversion"/>
  </si>
  <si>
    <t>女</t>
    <phoneticPr fontId="2" type="noConversion"/>
  </si>
  <si>
    <t>件</t>
    <phoneticPr fontId="1" type="noConversion"/>
  </si>
  <si>
    <t>人</t>
    <phoneticPr fontId="2" type="noConversion"/>
  </si>
  <si>
    <t>%</t>
    <phoneticPr fontId="2" type="noConversion"/>
  </si>
  <si>
    <t>─</t>
  </si>
  <si>
    <t>101年數據係本局於101年9月調查結果，共455家，總工會5家、企業工會61家（10家會務停頓未提供資料、2家有3名常務理事）、產業工會3家、職業工會386家（21家會務停頓未提供資料、4家有3名常務理事）。</t>
    <phoneticPr fontId="2" type="noConversion"/>
  </si>
  <si>
    <t>市總工會理事長</t>
    <phoneticPr fontId="2" type="noConversion"/>
  </si>
  <si>
    <t>本府勞工局</t>
    <phoneticPr fontId="2" type="noConversion"/>
  </si>
  <si>
    <t>25-44歲以下男性依性別工作平等法申訴就業歧視人數</t>
    <phoneticPr fontId="2" type="noConversion"/>
  </si>
  <si>
    <t>25-44歲以下男性依性別工作平等法申訴就業歧視人數*100</t>
    <phoneticPr fontId="2" type="noConversion"/>
  </si>
  <si>
    <t>25-44歲以下依性別工作平等法申訴就業歧視人數</t>
    <phoneticPr fontId="2" type="noConversion"/>
  </si>
  <si>
    <t>25-44歲以下女性依性別工作平等法申訴就業歧視人數</t>
    <phoneticPr fontId="2" type="noConversion"/>
  </si>
  <si>
    <t>25-44歲以下女性依性別工作平等法申訴就業歧視人數*100</t>
    <phoneticPr fontId="2" type="noConversion"/>
  </si>
  <si>
    <t>45-64歲以下男性依性別工作平等法申訴就業歧視人數</t>
    <phoneticPr fontId="2" type="noConversion"/>
  </si>
  <si>
    <t>45-64歲以下男性依性別工作平等法申訴就業歧視人數*100</t>
    <phoneticPr fontId="2" type="noConversion"/>
  </si>
  <si>
    <t>45-64歲以下依性別工作平等法申訴就業歧視人數</t>
    <phoneticPr fontId="2" type="noConversion"/>
  </si>
  <si>
    <t>45-64歲以下女性依性別工作平等法申訴就業歧視人數</t>
    <phoneticPr fontId="2" type="noConversion"/>
  </si>
  <si>
    <t>45-64歲以下女性依性別工作平等法申訴就業歧視人數*100</t>
    <phoneticPr fontId="2" type="noConversion"/>
  </si>
  <si>
    <t>65歲以上男性依性別工作平等法申訴就業歧視人數</t>
    <phoneticPr fontId="2" type="noConversion"/>
  </si>
  <si>
    <t>65歲以上男性依性別工作平等法申訴就業歧視人數*100</t>
    <phoneticPr fontId="2" type="noConversion"/>
  </si>
  <si>
    <t>65歲以上依性別工作平等法申訴就業歧視人數</t>
    <phoneticPr fontId="2" type="noConversion"/>
  </si>
  <si>
    <t>65歲以上女性依性別工作平等法申訴就業歧視人數</t>
    <phoneticPr fontId="2" type="noConversion"/>
  </si>
  <si>
    <t>65歲以上女性依性別工作平等法申訴就業歧視人數*100</t>
    <phoneticPr fontId="2" type="noConversion"/>
  </si>
  <si>
    <t>…</t>
    <phoneticPr fontId="2" type="noConversion"/>
  </si>
  <si>
    <t>…</t>
  </si>
  <si>
    <t>簡薦委任(派)人員</t>
    <phoneticPr fontId="2" type="noConversion"/>
  </si>
  <si>
    <t>警察人員</t>
    <phoneticPr fontId="2" type="noConversion"/>
  </si>
  <si>
    <t>醫事人員</t>
    <phoneticPr fontId="2" type="noConversion"/>
  </si>
  <si>
    <t>校長及教師</t>
    <phoneticPr fontId="2" type="noConversion"/>
  </si>
  <si>
    <t>民選首長</t>
    <phoneticPr fontId="2" type="noConversion"/>
  </si>
  <si>
    <t>政務人員</t>
    <phoneticPr fontId="2" type="noConversion"/>
  </si>
  <si>
    <t>簡任</t>
    <phoneticPr fontId="2" type="noConversion"/>
  </si>
  <si>
    <t>薦任</t>
    <phoneticPr fontId="2" type="noConversion"/>
  </si>
  <si>
    <t>委任</t>
    <phoneticPr fontId="2" type="noConversion"/>
  </si>
  <si>
    <t>雇員</t>
    <phoneticPr fontId="2" type="noConversion"/>
  </si>
  <si>
    <t>男</t>
    <phoneticPr fontId="2" type="noConversion"/>
  </si>
  <si>
    <t>女</t>
    <phoneticPr fontId="2" type="noConversion"/>
  </si>
  <si>
    <t>人</t>
    <phoneticPr fontId="2" type="noConversion"/>
  </si>
  <si>
    <t>男性民選首長數</t>
    <phoneticPr fontId="2" type="noConversion"/>
  </si>
  <si>
    <t>女性民選首長數</t>
    <phoneticPr fontId="2" type="noConversion"/>
  </si>
  <si>
    <t>男性政務人員數</t>
    <phoneticPr fontId="2" type="noConversion"/>
  </si>
  <si>
    <t>女性政務人員數</t>
    <phoneticPr fontId="2" type="noConversion"/>
  </si>
  <si>
    <t>男性簡任公教職員數</t>
    <phoneticPr fontId="2" type="noConversion"/>
  </si>
  <si>
    <t>女性簡任公教職員數</t>
    <phoneticPr fontId="2" type="noConversion"/>
  </si>
  <si>
    <t>男性薦任公教職員數</t>
    <phoneticPr fontId="2" type="noConversion"/>
  </si>
  <si>
    <t>女性薦任公教職員數</t>
    <phoneticPr fontId="2" type="noConversion"/>
  </si>
  <si>
    <t>男性委任公教職員數</t>
    <phoneticPr fontId="2" type="noConversion"/>
  </si>
  <si>
    <t>女性委任公教職員數</t>
    <phoneticPr fontId="2" type="noConversion"/>
  </si>
  <si>
    <t>男性雇員公教職員數</t>
    <phoneticPr fontId="2" type="noConversion"/>
  </si>
  <si>
    <t>女性雇員公教職員數</t>
    <phoneticPr fontId="2" type="noConversion"/>
  </si>
  <si>
    <t>男性警察人員數</t>
    <phoneticPr fontId="2" type="noConversion"/>
  </si>
  <si>
    <t>女性警察人員數</t>
    <phoneticPr fontId="2" type="noConversion"/>
  </si>
  <si>
    <t>男性醫事人員數</t>
    <phoneticPr fontId="2" type="noConversion"/>
  </si>
  <si>
    <t>女性醫事人員數</t>
    <phoneticPr fontId="2" type="noConversion"/>
  </si>
  <si>
    <t>男性校長及教師人數</t>
    <phoneticPr fontId="2" type="noConversion"/>
  </si>
  <si>
    <t>女性校長及教師人數</t>
    <phoneticPr fontId="2" type="noConversion"/>
  </si>
  <si>
    <t>7-7.臺中市政府勞工局現有職員概況</t>
    <phoneticPr fontId="2" type="noConversion"/>
  </si>
  <si>
    <t>本府勞工局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</si>
</sst>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76" formatCode="#,##0_ "/>
    <numFmt numFmtId="177" formatCode="0.00_ "/>
    <numFmt numFmtId="178" formatCode="_-* #,##0_-;\-* #,##0_-;_-* &quot;-&quot;??_-;_-@_-"/>
    <numFmt numFmtId="179" formatCode="&quot;&quot;\ #,##0_ "/>
    <numFmt numFmtId="180" formatCode="0;\-0;\-"/>
    <numFmt numFmtId="181" formatCode="#,##0_);[Red]\(#,##0\)"/>
  </numFmts>
  <fonts count="2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8"/>
      <name val="微軟正黑體"/>
      <family val="2"/>
      <charset val="136"/>
    </font>
    <font>
      <sz val="8"/>
      <color theme="1"/>
      <name val="微軟正黑體"/>
      <family val="2"/>
      <charset val="136"/>
    </font>
    <font>
      <b/>
      <sz val="8"/>
      <name val="微軟正黑體"/>
      <family val="2"/>
      <charset val="136"/>
    </font>
    <font>
      <sz val="8"/>
      <color indexed="8"/>
      <name val="微軟正黑體"/>
      <family val="2"/>
      <charset val="136"/>
    </font>
    <font>
      <b/>
      <sz val="8"/>
      <color indexed="8"/>
      <name val="微軟正黑體"/>
      <family val="2"/>
      <charset val="136"/>
    </font>
    <font>
      <b/>
      <sz val="8"/>
      <color theme="1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sz val="8"/>
      <name val="新細明體"/>
      <family val="1"/>
      <charset val="136"/>
    </font>
    <font>
      <sz val="7"/>
      <name val="微軟正黑體"/>
      <family val="2"/>
      <charset val="136"/>
    </font>
    <font>
      <sz val="7"/>
      <color theme="1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</cellStyleXfs>
  <cellXfs count="255">
    <xf numFmtId="0" fontId="0" fillId="0" borderId="0" xfId="0">
      <alignment vertical="center"/>
    </xf>
    <xf numFmtId="0" fontId="6" fillId="0" borderId="0" xfId="0" applyFont="1">
      <alignment vertical="center"/>
    </xf>
    <xf numFmtId="0" fontId="5" fillId="0" borderId="21" xfId="0" applyFont="1" applyBorder="1">
      <alignment vertical="center"/>
    </xf>
    <xf numFmtId="0" fontId="6" fillId="0" borderId="0" xfId="0" applyFont="1" applyFill="1">
      <alignment vertical="center"/>
    </xf>
    <xf numFmtId="0" fontId="5" fillId="0" borderId="20" xfId="0" applyFont="1" applyBorder="1">
      <alignment vertical="center"/>
    </xf>
    <xf numFmtId="0" fontId="10" fillId="0" borderId="0" xfId="0" applyFont="1">
      <alignment vertical="center"/>
    </xf>
    <xf numFmtId="0" fontId="8" fillId="0" borderId="37" xfId="0" applyFont="1" applyBorder="1">
      <alignment vertical="center"/>
    </xf>
    <xf numFmtId="0" fontId="6" fillId="2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25" xfId="0" applyFont="1" applyFill="1" applyBorder="1" applyAlignment="1">
      <alignment vertical="center"/>
    </xf>
    <xf numFmtId="0" fontId="9" fillId="0" borderId="24" xfId="0" applyFont="1" applyFill="1" applyBorder="1" applyAlignment="1">
      <alignment vertical="center"/>
    </xf>
    <xf numFmtId="176" fontId="9" fillId="0" borderId="0" xfId="0" applyNumberFormat="1" applyFont="1" applyFill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Alignment="1">
      <alignment vertical="center"/>
    </xf>
    <xf numFmtId="176" fontId="9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76" fontId="9" fillId="0" borderId="24" xfId="0" applyNumberFormat="1" applyFont="1" applyFill="1" applyBorder="1" applyAlignment="1">
      <alignment horizontal="right" vertical="center"/>
    </xf>
    <xf numFmtId="0" fontId="9" fillId="0" borderId="0" xfId="3" applyFont="1" applyFill="1" applyAlignment="1">
      <alignment vertical="center"/>
    </xf>
    <xf numFmtId="176" fontId="12" fillId="0" borderId="0" xfId="0" applyNumberFormat="1" applyFont="1" applyFill="1" applyBorder="1" applyAlignment="1">
      <alignment horizontal="right" vertical="center"/>
    </xf>
    <xf numFmtId="180" fontId="13" fillId="0" borderId="0" xfId="0" quotePrefix="1" applyNumberFormat="1" applyFont="1" applyFill="1" applyBorder="1" applyAlignment="1">
      <alignment horizontal="right" vertical="center"/>
    </xf>
    <xf numFmtId="0" fontId="9" fillId="0" borderId="2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0" fillId="2" borderId="0" xfId="0" applyFont="1" applyFill="1">
      <alignment vertical="center"/>
    </xf>
    <xf numFmtId="0" fontId="11" fillId="2" borderId="23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6" fillId="0" borderId="1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178" fontId="9" fillId="0" borderId="0" xfId="5" applyNumberFormat="1" applyFont="1" applyFill="1" applyBorder="1" applyAlignment="1">
      <alignment vertical="center"/>
    </xf>
    <xf numFmtId="0" fontId="9" fillId="2" borderId="10" xfId="0" applyFont="1" applyFill="1" applyBorder="1" applyAlignment="1">
      <alignment vertical="center" wrapText="1"/>
    </xf>
    <xf numFmtId="0" fontId="5" fillId="0" borderId="38" xfId="0" applyFont="1" applyBorder="1">
      <alignment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/>
    </xf>
    <xf numFmtId="0" fontId="9" fillId="2" borderId="31" xfId="3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2" borderId="22" xfId="4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6" fillId="0" borderId="37" xfId="0" applyFont="1" applyFill="1" applyBorder="1">
      <alignment vertical="center"/>
    </xf>
    <xf numFmtId="0" fontId="9" fillId="0" borderId="37" xfId="3" applyFont="1" applyFill="1" applyBorder="1" applyAlignment="1">
      <alignment horizontal="right" vertical="center"/>
    </xf>
    <xf numFmtId="0" fontId="9" fillId="2" borderId="10" xfId="1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9" fillId="0" borderId="35" xfId="1" applyFont="1" applyFill="1" applyBorder="1" applyAlignment="1">
      <alignment horizontal="center" vertical="center" wrapText="1"/>
    </xf>
    <xf numFmtId="0" fontId="9" fillId="2" borderId="31" xfId="1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0" borderId="25" xfId="3" applyFont="1" applyFill="1" applyBorder="1" applyAlignment="1">
      <alignment horizontal="right" vertical="center"/>
    </xf>
    <xf numFmtId="0" fontId="9" fillId="0" borderId="21" xfId="3" applyFont="1" applyFill="1" applyBorder="1" applyAlignment="1">
      <alignment horizontal="right" vertical="center"/>
    </xf>
    <xf numFmtId="176" fontId="12" fillId="0" borderId="21" xfId="0" applyNumberFormat="1" applyFont="1" applyFill="1" applyBorder="1" applyAlignment="1">
      <alignment horizontal="right" vertical="center"/>
    </xf>
    <xf numFmtId="0" fontId="9" fillId="2" borderId="23" xfId="1" applyFont="1" applyFill="1" applyBorder="1" applyAlignment="1">
      <alignment horizontal="center" vertical="center" wrapText="1"/>
    </xf>
    <xf numFmtId="0" fontId="9" fillId="0" borderId="30" xfId="1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3" borderId="23" xfId="3" applyFont="1" applyFill="1" applyBorder="1" applyAlignment="1">
      <alignment horizontal="center" vertical="center"/>
    </xf>
    <xf numFmtId="9" fontId="9" fillId="3" borderId="37" xfId="0" applyNumberFormat="1" applyFont="1" applyFill="1" applyBorder="1" applyAlignment="1">
      <alignment vertical="center"/>
    </xf>
    <xf numFmtId="0" fontId="9" fillId="0" borderId="2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6" fillId="3" borderId="0" xfId="0" applyFont="1" applyFill="1">
      <alignment vertical="center"/>
    </xf>
    <xf numFmtId="0" fontId="9" fillId="2" borderId="23" xfId="0" applyFont="1" applyFill="1" applyBorder="1" applyAlignment="1">
      <alignment horizontal="center" vertical="center" wrapText="1"/>
    </xf>
    <xf numFmtId="0" fontId="6" fillId="0" borderId="37" xfId="0" applyFont="1" applyFill="1" applyBorder="1">
      <alignment vertical="center"/>
    </xf>
    <xf numFmtId="0" fontId="9" fillId="0" borderId="37" xfId="3" applyFont="1" applyFill="1" applyBorder="1" applyAlignment="1">
      <alignment horizontal="right" vertical="center"/>
    </xf>
    <xf numFmtId="0" fontId="5" fillId="3" borderId="38" xfId="0" applyFont="1" applyFill="1" applyBorder="1">
      <alignment vertical="center"/>
    </xf>
    <xf numFmtId="0" fontId="10" fillId="3" borderId="0" xfId="0" applyFont="1" applyFill="1">
      <alignment vertical="center"/>
    </xf>
    <xf numFmtId="0" fontId="6" fillId="3" borderId="1" xfId="0" applyFont="1" applyFill="1" applyBorder="1">
      <alignment vertical="center"/>
    </xf>
    <xf numFmtId="49" fontId="5" fillId="3" borderId="17" xfId="0" applyNumberFormat="1" applyFont="1" applyFill="1" applyBorder="1" applyAlignment="1">
      <alignment horizontal="center" vertical="center"/>
    </xf>
    <xf numFmtId="10" fontId="9" fillId="0" borderId="0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76" fontId="9" fillId="0" borderId="25" xfId="0" applyNumberFormat="1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9" fillId="0" borderId="25" xfId="3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/>
    </xf>
    <xf numFmtId="181" fontId="9" fillId="0" borderId="0" xfId="0" applyNumberFormat="1" applyFont="1" applyFill="1" applyBorder="1" applyAlignment="1">
      <alignment horizontal="center" vertical="center"/>
    </xf>
    <xf numFmtId="0" fontId="9" fillId="0" borderId="24" xfId="3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177" fontId="9" fillId="0" borderId="25" xfId="6" applyNumberFormat="1" applyFont="1" applyFill="1" applyBorder="1" applyAlignment="1">
      <alignment horizontal="center" vertical="center"/>
    </xf>
    <xf numFmtId="177" fontId="9" fillId="0" borderId="25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6" fillId="0" borderId="24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21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9" fillId="2" borderId="21" xfId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31" xfId="1" applyFont="1" applyFill="1" applyBorder="1" applyAlignment="1">
      <alignment horizontal="center" vertical="center" wrapText="1"/>
    </xf>
    <xf numFmtId="0" fontId="9" fillId="2" borderId="34" xfId="1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 wrapText="1"/>
    </xf>
    <xf numFmtId="0" fontId="9" fillId="2" borderId="11" xfId="4" applyFont="1" applyFill="1" applyBorder="1" applyAlignment="1">
      <alignment horizontal="center" vertical="center"/>
    </xf>
    <xf numFmtId="0" fontId="9" fillId="0" borderId="28" xfId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25" xfId="1" applyFont="1" applyFill="1" applyBorder="1" applyAlignment="1">
      <alignment horizontal="center" vertical="center" wrapText="1"/>
    </xf>
    <xf numFmtId="0" fontId="9" fillId="2" borderId="37" xfId="1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/>
    </xf>
    <xf numFmtId="0" fontId="9" fillId="2" borderId="23" xfId="3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0" borderId="36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35" xfId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2" xfId="3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4" fillId="0" borderId="15" xfId="3" applyFont="1" applyFill="1" applyBorder="1" applyAlignment="1">
      <alignment horizontal="center" vertical="center"/>
    </xf>
    <xf numFmtId="0" fontId="4" fillId="0" borderId="16" xfId="3" applyFont="1" applyFill="1" applyBorder="1" applyAlignment="1">
      <alignment horizontal="center" vertical="center"/>
    </xf>
    <xf numFmtId="0" fontId="4" fillId="0" borderId="17" xfId="3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6" xfId="3" applyFont="1" applyFill="1" applyBorder="1" applyAlignment="1">
      <alignment horizontal="center" vertical="center" wrapText="1"/>
    </xf>
    <xf numFmtId="0" fontId="9" fillId="2" borderId="27" xfId="4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31" xfId="3" applyFont="1" applyFill="1" applyBorder="1" applyAlignment="1">
      <alignment horizontal="center" vertical="center" wrapText="1"/>
    </xf>
    <xf numFmtId="0" fontId="9" fillId="2" borderId="32" xfId="3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vertical="center"/>
    </xf>
    <xf numFmtId="0" fontId="16" fillId="3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36" xfId="3" applyFont="1" applyFill="1" applyBorder="1" applyAlignment="1">
      <alignment horizontal="center" vertical="center"/>
    </xf>
    <xf numFmtId="0" fontId="9" fillId="0" borderId="6" xfId="3" applyFont="1" applyFill="1" applyBorder="1" applyAlignment="1">
      <alignment horizontal="center" vertical="center"/>
    </xf>
    <xf numFmtId="0" fontId="9" fillId="0" borderId="35" xfId="3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176" fontId="9" fillId="0" borderId="28" xfId="0" applyNumberFormat="1" applyFont="1" applyFill="1" applyBorder="1" applyAlignment="1">
      <alignment horizontal="left" vertical="center" wrapText="1"/>
    </xf>
    <xf numFmtId="176" fontId="9" fillId="0" borderId="29" xfId="0" applyNumberFormat="1" applyFont="1" applyFill="1" applyBorder="1" applyAlignment="1">
      <alignment horizontal="left" vertical="center"/>
    </xf>
    <xf numFmtId="176" fontId="9" fillId="0" borderId="30" xfId="0" applyNumberFormat="1" applyFont="1" applyFill="1" applyBorder="1" applyAlignment="1">
      <alignment horizontal="left" vertical="center"/>
    </xf>
    <xf numFmtId="176" fontId="11" fillId="0" borderId="28" xfId="0" applyNumberFormat="1" applyFont="1" applyFill="1" applyBorder="1" applyAlignment="1">
      <alignment horizontal="center" vertical="center"/>
    </xf>
    <xf numFmtId="176" fontId="11" fillId="0" borderId="29" xfId="0" applyNumberFormat="1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9" fillId="0" borderId="28" xfId="1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</cellXfs>
  <cellStyles count="7">
    <cellStyle name="一般" xfId="0" builtinId="0"/>
    <cellStyle name="一般 2" xfId="1"/>
    <cellStyle name="一般_19就業輔導" xfId="3"/>
    <cellStyle name="一般_依兩性工作平等法" xfId="4"/>
    <cellStyle name="千分位" xfId="5" builtinId="3"/>
    <cellStyle name="千分位 2" xfId="2"/>
    <cellStyle name="百分比" xfId="6" builtinId="5"/>
  </cellStyles>
  <dxfs count="0"/>
  <tableStyles count="0" defaultTableStyle="TableStyleMedium2" defaultPivotStyle="PivotStyleLight16"/>
  <colors>
    <mruColors>
      <color rgb="FFFFCC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2762250</xdr:rowOff>
    </xdr:from>
    <xdr:to>
      <xdr:col>2</xdr:col>
      <xdr:colOff>180975</xdr:colOff>
      <xdr:row>3</xdr:row>
      <xdr:rowOff>6350</xdr:rowOff>
    </xdr:to>
    <xdr:pic>
      <xdr:nvPicPr>
        <xdr:cNvPr id="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3162300"/>
          <a:ext cx="180975" cy="2190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82"/>
  <sheetViews>
    <sheetView tabSelected="1" zoomScale="130" zoomScaleNormal="130" workbookViewId="0">
      <pane xSplit="2" ySplit="6" topLeftCell="AX7" activePane="bottomRight" state="frozen"/>
      <selection pane="topRight" activeCell="C1" sqref="C1"/>
      <selection pane="bottomLeft" activeCell="A7" sqref="A7"/>
      <selection pane="bottomRight" activeCell="BL7" sqref="BL7:BS15"/>
    </sheetView>
  </sheetViews>
  <sheetFormatPr defaultColWidth="9" defaultRowHeight="15.75"/>
  <cols>
    <col min="1" max="2" width="5.75" style="1" customWidth="1"/>
    <col min="3" max="6" width="5.75" style="9" customWidth="1"/>
    <col min="7" max="7" width="9.25" style="9" customWidth="1"/>
    <col min="8" max="16" width="5.75" style="9" customWidth="1"/>
    <col min="17" max="17" width="6.125" style="9" customWidth="1"/>
    <col min="18" max="19" width="8.25" style="9" hidden="1" customWidth="1"/>
    <col min="20" max="21" width="8.25" style="9" customWidth="1"/>
    <col min="22" max="23" width="6.625" style="9" customWidth="1"/>
    <col min="24" max="24" width="5.625" style="1" customWidth="1"/>
    <col min="25" max="25" width="5" style="1" customWidth="1"/>
    <col min="26" max="26" width="7.625" style="1" customWidth="1"/>
    <col min="27" max="27" width="5" style="1" customWidth="1"/>
    <col min="28" max="28" width="7.625" style="1" customWidth="1"/>
    <col min="29" max="31" width="5" style="1" customWidth="1"/>
    <col min="32" max="32" width="7.625" style="1" customWidth="1"/>
    <col min="33" max="33" width="5" style="1" customWidth="1"/>
    <col min="34" max="34" width="7.625" style="1" customWidth="1"/>
    <col min="35" max="35" width="5" style="1" customWidth="1"/>
    <col min="36" max="36" width="7.625" style="1" customWidth="1"/>
    <col min="37" max="39" width="5" style="1" customWidth="1"/>
    <col min="40" max="40" width="7.625" style="1" customWidth="1"/>
    <col min="41" max="44" width="5" style="1" customWidth="1"/>
    <col min="45" max="48" width="7.5" style="22" customWidth="1"/>
    <col min="49" max="49" width="17.625" style="20" customWidth="1"/>
    <col min="50" max="52" width="5.625" style="20" customWidth="1"/>
    <col min="53" max="60" width="6.25" style="20" customWidth="1"/>
    <col min="61" max="61" width="5.625" style="1" customWidth="1"/>
    <col min="62" max="79" width="5.875" style="1" customWidth="1"/>
    <col min="80" max="81" width="9" style="3"/>
    <col min="82" max="16384" width="9" style="1"/>
  </cols>
  <sheetData>
    <row r="1" spans="1:111" s="37" customFormat="1" ht="18.75" customHeight="1">
      <c r="A1" s="221" t="s">
        <v>23</v>
      </c>
      <c r="B1" s="222"/>
      <c r="C1" s="227" t="s">
        <v>45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2"/>
      <c r="R1" s="67"/>
      <c r="S1" s="68"/>
      <c r="T1" s="169" t="s">
        <v>102</v>
      </c>
      <c r="U1" s="170"/>
      <c r="V1" s="170"/>
      <c r="W1" s="171"/>
      <c r="X1" s="157" t="s">
        <v>46</v>
      </c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9"/>
      <c r="AW1" s="92" t="s">
        <v>117</v>
      </c>
      <c r="AX1" s="138" t="s">
        <v>104</v>
      </c>
      <c r="AY1" s="138"/>
      <c r="AZ1" s="138"/>
      <c r="BA1" s="139"/>
      <c r="BB1" s="135" t="s">
        <v>103</v>
      </c>
      <c r="BC1" s="136"/>
      <c r="BD1" s="136"/>
      <c r="BE1" s="136"/>
      <c r="BF1" s="136"/>
      <c r="BG1" s="136"/>
      <c r="BH1" s="136"/>
      <c r="BI1" s="137"/>
      <c r="BJ1" s="243" t="s">
        <v>185</v>
      </c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244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</row>
    <row r="2" spans="1:111" s="7" customFormat="1" ht="21" customHeight="1">
      <c r="A2" s="189" t="s">
        <v>0</v>
      </c>
      <c r="B2" s="190"/>
      <c r="C2" s="228" t="s">
        <v>25</v>
      </c>
      <c r="D2" s="228"/>
      <c r="E2" s="228"/>
      <c r="F2" s="228"/>
      <c r="G2" s="228"/>
      <c r="H2" s="228"/>
      <c r="I2" s="228"/>
      <c r="J2" s="228"/>
      <c r="K2" s="228"/>
      <c r="L2" s="152"/>
      <c r="M2" s="207" t="s">
        <v>26</v>
      </c>
      <c r="N2" s="218"/>
      <c r="O2" s="218"/>
      <c r="P2" s="176"/>
      <c r="Q2" s="204" t="s">
        <v>27</v>
      </c>
      <c r="R2" s="234" t="s">
        <v>41</v>
      </c>
      <c r="S2" s="176"/>
      <c r="T2" s="207" t="s">
        <v>111</v>
      </c>
      <c r="U2" s="176"/>
      <c r="V2" s="207" t="s">
        <v>44</v>
      </c>
      <c r="W2" s="176"/>
      <c r="X2" s="225" t="s">
        <v>121</v>
      </c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  <c r="AL2" s="226"/>
      <c r="AM2" s="226"/>
      <c r="AN2" s="226"/>
      <c r="AO2" s="226"/>
      <c r="AP2" s="226"/>
      <c r="AQ2" s="226"/>
      <c r="AR2" s="226"/>
      <c r="AS2" s="130" t="s">
        <v>63</v>
      </c>
      <c r="AT2" s="130"/>
      <c r="AU2" s="130"/>
      <c r="AV2" s="167"/>
      <c r="AW2" s="167" t="s">
        <v>118</v>
      </c>
      <c r="AX2" s="140" t="s">
        <v>105</v>
      </c>
      <c r="AY2" s="140"/>
      <c r="AZ2" s="140"/>
      <c r="BA2" s="120"/>
      <c r="BB2" s="130" t="s">
        <v>135</v>
      </c>
      <c r="BC2" s="130"/>
      <c r="BD2" s="140" t="s">
        <v>85</v>
      </c>
      <c r="BE2" s="146"/>
      <c r="BF2" s="119" t="s">
        <v>86</v>
      </c>
      <c r="BG2" s="146"/>
      <c r="BH2" s="119" t="s">
        <v>87</v>
      </c>
      <c r="BI2" s="120"/>
      <c r="BJ2" s="229" t="s">
        <v>154</v>
      </c>
      <c r="BK2" s="228"/>
      <c r="BL2" s="228"/>
      <c r="BM2" s="228"/>
      <c r="BN2" s="228"/>
      <c r="BO2" s="228"/>
      <c r="BP2" s="228"/>
      <c r="BQ2" s="228"/>
      <c r="BR2" s="228"/>
      <c r="BS2" s="228"/>
      <c r="BT2" s="228"/>
      <c r="BU2" s="152"/>
      <c r="BV2" s="207" t="s">
        <v>155</v>
      </c>
      <c r="BW2" s="176"/>
      <c r="BX2" s="207" t="s">
        <v>156</v>
      </c>
      <c r="BY2" s="176"/>
      <c r="BZ2" s="207" t="s">
        <v>157</v>
      </c>
      <c r="CA2" s="24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</row>
    <row r="3" spans="1:111" s="7" customFormat="1" ht="24" customHeight="1">
      <c r="A3" s="191"/>
      <c r="B3" s="192"/>
      <c r="C3" s="229" t="s">
        <v>28</v>
      </c>
      <c r="D3" s="228"/>
      <c r="E3" s="228"/>
      <c r="F3" s="228"/>
      <c r="G3" s="152"/>
      <c r="H3" s="151" t="s">
        <v>29</v>
      </c>
      <c r="I3" s="228"/>
      <c r="J3" s="228"/>
      <c r="K3" s="228"/>
      <c r="L3" s="152"/>
      <c r="M3" s="208"/>
      <c r="N3" s="219"/>
      <c r="O3" s="219"/>
      <c r="P3" s="209"/>
      <c r="Q3" s="205"/>
      <c r="R3" s="235"/>
      <c r="S3" s="209"/>
      <c r="T3" s="208"/>
      <c r="U3" s="209"/>
      <c r="V3" s="208"/>
      <c r="W3" s="209"/>
      <c r="X3" s="160" t="s">
        <v>122</v>
      </c>
      <c r="Y3" s="165" t="s">
        <v>123</v>
      </c>
      <c r="Z3" s="165"/>
      <c r="AA3" s="165"/>
      <c r="AB3" s="165"/>
      <c r="AC3" s="181" t="s">
        <v>124</v>
      </c>
      <c r="AD3" s="182"/>
      <c r="AE3" s="182"/>
      <c r="AF3" s="183"/>
      <c r="AG3" s="181" t="s">
        <v>125</v>
      </c>
      <c r="AH3" s="182"/>
      <c r="AI3" s="182"/>
      <c r="AJ3" s="183"/>
      <c r="AK3" s="181" t="s">
        <v>126</v>
      </c>
      <c r="AL3" s="182"/>
      <c r="AM3" s="182"/>
      <c r="AN3" s="183"/>
      <c r="AO3" s="181" t="s">
        <v>127</v>
      </c>
      <c r="AP3" s="182"/>
      <c r="AQ3" s="182"/>
      <c r="AR3" s="183"/>
      <c r="AS3" s="153"/>
      <c r="AT3" s="153"/>
      <c r="AU3" s="153"/>
      <c r="AV3" s="168"/>
      <c r="AW3" s="168"/>
      <c r="AX3" s="141"/>
      <c r="AY3" s="141"/>
      <c r="AZ3" s="141"/>
      <c r="BA3" s="142"/>
      <c r="BB3" s="153"/>
      <c r="BC3" s="153"/>
      <c r="BD3" s="143"/>
      <c r="BE3" s="147"/>
      <c r="BF3" s="121"/>
      <c r="BG3" s="147"/>
      <c r="BH3" s="121"/>
      <c r="BI3" s="122"/>
      <c r="BJ3" s="234" t="s">
        <v>158</v>
      </c>
      <c r="BK3" s="176"/>
      <c r="BL3" s="207" t="s">
        <v>159</v>
      </c>
      <c r="BM3" s="176"/>
      <c r="BN3" s="207" t="s">
        <v>160</v>
      </c>
      <c r="BO3" s="176"/>
      <c r="BP3" s="207" t="s">
        <v>161</v>
      </c>
      <c r="BQ3" s="176"/>
      <c r="BR3" s="207" t="s">
        <v>162</v>
      </c>
      <c r="BS3" s="176"/>
      <c r="BT3" s="207" t="s">
        <v>163</v>
      </c>
      <c r="BU3" s="176"/>
      <c r="BV3" s="208"/>
      <c r="BW3" s="209"/>
      <c r="BX3" s="208"/>
      <c r="BY3" s="209"/>
      <c r="BZ3" s="208"/>
      <c r="CA3" s="246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</row>
    <row r="4" spans="1:111" s="7" customFormat="1" ht="21" customHeight="1">
      <c r="A4" s="191"/>
      <c r="B4" s="192"/>
      <c r="C4" s="201" t="s">
        <v>30</v>
      </c>
      <c r="D4" s="202"/>
      <c r="E4" s="203" t="s">
        <v>31</v>
      </c>
      <c r="F4" s="201"/>
      <c r="G4" s="202"/>
      <c r="H4" s="203" t="s">
        <v>32</v>
      </c>
      <c r="I4" s="202"/>
      <c r="J4" s="203" t="s">
        <v>33</v>
      </c>
      <c r="K4" s="201"/>
      <c r="L4" s="202"/>
      <c r="M4" s="210"/>
      <c r="N4" s="220"/>
      <c r="O4" s="220"/>
      <c r="P4" s="177"/>
      <c r="Q4" s="205"/>
      <c r="R4" s="236"/>
      <c r="S4" s="177"/>
      <c r="T4" s="210"/>
      <c r="U4" s="177"/>
      <c r="V4" s="210"/>
      <c r="W4" s="177"/>
      <c r="X4" s="161"/>
      <c r="Y4" s="166"/>
      <c r="Z4" s="166"/>
      <c r="AA4" s="166"/>
      <c r="AB4" s="166"/>
      <c r="AC4" s="184"/>
      <c r="AD4" s="185"/>
      <c r="AE4" s="185"/>
      <c r="AF4" s="186"/>
      <c r="AG4" s="184"/>
      <c r="AH4" s="185"/>
      <c r="AI4" s="185"/>
      <c r="AJ4" s="186"/>
      <c r="AK4" s="184"/>
      <c r="AL4" s="185"/>
      <c r="AM4" s="185"/>
      <c r="AN4" s="186"/>
      <c r="AO4" s="184"/>
      <c r="AP4" s="185"/>
      <c r="AQ4" s="185"/>
      <c r="AR4" s="186"/>
      <c r="AS4" s="153"/>
      <c r="AT4" s="153"/>
      <c r="AU4" s="153"/>
      <c r="AV4" s="168"/>
      <c r="AW4" s="168"/>
      <c r="AX4" s="143"/>
      <c r="AY4" s="143"/>
      <c r="AZ4" s="143"/>
      <c r="BA4" s="122"/>
      <c r="BB4" s="152" t="s">
        <v>1</v>
      </c>
      <c r="BC4" s="151" t="s">
        <v>2</v>
      </c>
      <c r="BD4" s="123" t="s">
        <v>1</v>
      </c>
      <c r="BE4" s="151" t="s">
        <v>2</v>
      </c>
      <c r="BF4" s="123" t="s">
        <v>1</v>
      </c>
      <c r="BG4" s="151" t="s">
        <v>2</v>
      </c>
      <c r="BH4" s="123" t="s">
        <v>1</v>
      </c>
      <c r="BI4" s="124" t="s">
        <v>2</v>
      </c>
      <c r="BJ4" s="236"/>
      <c r="BK4" s="177"/>
      <c r="BL4" s="210"/>
      <c r="BM4" s="177"/>
      <c r="BN4" s="210" t="s">
        <v>164</v>
      </c>
      <c r="BO4" s="177" t="s">
        <v>165</v>
      </c>
      <c r="BP4" s="210" t="s">
        <v>164</v>
      </c>
      <c r="BQ4" s="177" t="s">
        <v>165</v>
      </c>
      <c r="BR4" s="210" t="s">
        <v>164</v>
      </c>
      <c r="BS4" s="177" t="s">
        <v>165</v>
      </c>
      <c r="BT4" s="210" t="s">
        <v>164</v>
      </c>
      <c r="BU4" s="177" t="s">
        <v>165</v>
      </c>
      <c r="BV4" s="210"/>
      <c r="BW4" s="177"/>
      <c r="BX4" s="210" t="s">
        <v>164</v>
      </c>
      <c r="BY4" s="177" t="s">
        <v>165</v>
      </c>
      <c r="BZ4" s="210" t="s">
        <v>164</v>
      </c>
      <c r="CA4" s="247" t="s">
        <v>165</v>
      </c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</row>
    <row r="5" spans="1:111" s="7" customFormat="1" ht="39.950000000000003" customHeight="1">
      <c r="A5" s="193"/>
      <c r="B5" s="194"/>
      <c r="C5" s="51" t="s">
        <v>34</v>
      </c>
      <c r="D5" s="26" t="s">
        <v>35</v>
      </c>
      <c r="E5" s="26" t="s">
        <v>34</v>
      </c>
      <c r="F5" s="26" t="s">
        <v>36</v>
      </c>
      <c r="G5" s="26" t="s">
        <v>37</v>
      </c>
      <c r="H5" s="26" t="s">
        <v>34</v>
      </c>
      <c r="I5" s="26" t="s">
        <v>36</v>
      </c>
      <c r="J5" s="26" t="s">
        <v>38</v>
      </c>
      <c r="K5" s="26" t="s">
        <v>36</v>
      </c>
      <c r="L5" s="26" t="s">
        <v>39</v>
      </c>
      <c r="M5" s="151" t="s">
        <v>1</v>
      </c>
      <c r="N5" s="152"/>
      <c r="O5" s="151" t="s">
        <v>2</v>
      </c>
      <c r="P5" s="152"/>
      <c r="Q5" s="206"/>
      <c r="R5" s="30" t="s">
        <v>1</v>
      </c>
      <c r="S5" s="26" t="s">
        <v>2</v>
      </c>
      <c r="T5" s="65" t="s">
        <v>112</v>
      </c>
      <c r="U5" s="65" t="s">
        <v>113</v>
      </c>
      <c r="V5" s="26" t="s">
        <v>1</v>
      </c>
      <c r="W5" s="26" t="s">
        <v>2</v>
      </c>
      <c r="X5" s="162"/>
      <c r="Y5" s="129" t="s">
        <v>128</v>
      </c>
      <c r="Z5" s="129"/>
      <c r="AA5" s="129" t="s">
        <v>129</v>
      </c>
      <c r="AB5" s="129"/>
      <c r="AC5" s="129" t="s">
        <v>128</v>
      </c>
      <c r="AD5" s="129"/>
      <c r="AE5" s="129" t="s">
        <v>129</v>
      </c>
      <c r="AF5" s="129"/>
      <c r="AG5" s="129" t="s">
        <v>128</v>
      </c>
      <c r="AH5" s="129"/>
      <c r="AI5" s="129" t="s">
        <v>129</v>
      </c>
      <c r="AJ5" s="129"/>
      <c r="AK5" s="129" t="s">
        <v>128</v>
      </c>
      <c r="AL5" s="129"/>
      <c r="AM5" s="129" t="s">
        <v>129</v>
      </c>
      <c r="AN5" s="129"/>
      <c r="AO5" s="129" t="s">
        <v>128</v>
      </c>
      <c r="AP5" s="129"/>
      <c r="AQ5" s="129" t="s">
        <v>129</v>
      </c>
      <c r="AR5" s="129"/>
      <c r="AS5" s="129" t="s">
        <v>64</v>
      </c>
      <c r="AT5" s="129"/>
      <c r="AU5" s="129" t="s">
        <v>65</v>
      </c>
      <c r="AV5" s="145"/>
      <c r="AW5" s="233"/>
      <c r="AX5" s="144" t="s">
        <v>1</v>
      </c>
      <c r="AY5" s="129"/>
      <c r="AZ5" s="129" t="s">
        <v>2</v>
      </c>
      <c r="BA5" s="145"/>
      <c r="BB5" s="152"/>
      <c r="BC5" s="151"/>
      <c r="BD5" s="123"/>
      <c r="BE5" s="151"/>
      <c r="BF5" s="123"/>
      <c r="BG5" s="151"/>
      <c r="BH5" s="123"/>
      <c r="BI5" s="124"/>
      <c r="BJ5" s="112" t="s">
        <v>164</v>
      </c>
      <c r="BK5" s="109" t="s">
        <v>165</v>
      </c>
      <c r="BL5" s="108" t="s">
        <v>164</v>
      </c>
      <c r="BM5" s="109" t="s">
        <v>165</v>
      </c>
      <c r="BN5" s="108" t="s">
        <v>164</v>
      </c>
      <c r="BO5" s="109" t="s">
        <v>165</v>
      </c>
      <c r="BP5" s="108" t="s">
        <v>164</v>
      </c>
      <c r="BQ5" s="109" t="s">
        <v>165</v>
      </c>
      <c r="BR5" s="108" t="s">
        <v>164</v>
      </c>
      <c r="BS5" s="109" t="s">
        <v>165</v>
      </c>
      <c r="BT5" s="108" t="s">
        <v>164</v>
      </c>
      <c r="BU5" s="109" t="s">
        <v>165</v>
      </c>
      <c r="BV5" s="108" t="s">
        <v>164</v>
      </c>
      <c r="BW5" s="109" t="s">
        <v>165</v>
      </c>
      <c r="BX5" s="108" t="s">
        <v>164</v>
      </c>
      <c r="BY5" s="109" t="s">
        <v>165</v>
      </c>
      <c r="BZ5" s="108" t="s">
        <v>164</v>
      </c>
      <c r="CA5" s="113" t="s">
        <v>165</v>
      </c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</row>
    <row r="6" spans="1:111" s="28" customFormat="1" ht="18" customHeight="1">
      <c r="A6" s="223" t="s">
        <v>3</v>
      </c>
      <c r="B6" s="224"/>
      <c r="C6" s="51" t="s">
        <v>4</v>
      </c>
      <c r="D6" s="26" t="s">
        <v>4</v>
      </c>
      <c r="E6" s="26" t="s">
        <v>4</v>
      </c>
      <c r="F6" s="26" t="s">
        <v>4</v>
      </c>
      <c r="G6" s="26" t="s">
        <v>4</v>
      </c>
      <c r="H6" s="26" t="s">
        <v>4</v>
      </c>
      <c r="I6" s="26" t="s">
        <v>4</v>
      </c>
      <c r="J6" s="26" t="s">
        <v>4</v>
      </c>
      <c r="K6" s="26" t="s">
        <v>4</v>
      </c>
      <c r="L6" s="26" t="s">
        <v>4</v>
      </c>
      <c r="M6" s="39" t="s">
        <v>4</v>
      </c>
      <c r="N6" s="39" t="s">
        <v>73</v>
      </c>
      <c r="O6" s="39" t="s">
        <v>4</v>
      </c>
      <c r="P6" s="39" t="s">
        <v>73</v>
      </c>
      <c r="Q6" s="31" t="s">
        <v>21</v>
      </c>
      <c r="R6" s="30" t="s">
        <v>4</v>
      </c>
      <c r="S6" s="26" t="s">
        <v>4</v>
      </c>
      <c r="T6" s="65" t="s">
        <v>114</v>
      </c>
      <c r="U6" s="65" t="s">
        <v>114</v>
      </c>
      <c r="V6" s="26" t="s">
        <v>4</v>
      </c>
      <c r="W6" s="26" t="s">
        <v>4</v>
      </c>
      <c r="X6" s="53" t="s">
        <v>130</v>
      </c>
      <c r="Y6" s="77" t="s">
        <v>131</v>
      </c>
      <c r="Z6" s="77" t="s">
        <v>132</v>
      </c>
      <c r="AA6" s="77" t="s">
        <v>131</v>
      </c>
      <c r="AB6" s="43" t="s">
        <v>132</v>
      </c>
      <c r="AC6" s="77" t="s">
        <v>131</v>
      </c>
      <c r="AD6" s="77" t="s">
        <v>132</v>
      </c>
      <c r="AE6" s="77" t="s">
        <v>131</v>
      </c>
      <c r="AF6" s="77" t="s">
        <v>132</v>
      </c>
      <c r="AG6" s="77" t="s">
        <v>131</v>
      </c>
      <c r="AH6" s="43" t="s">
        <v>132</v>
      </c>
      <c r="AI6" s="77" t="s">
        <v>131</v>
      </c>
      <c r="AJ6" s="43" t="s">
        <v>132</v>
      </c>
      <c r="AK6" s="77" t="s">
        <v>131</v>
      </c>
      <c r="AL6" s="43" t="s">
        <v>132</v>
      </c>
      <c r="AM6" s="77" t="s">
        <v>131</v>
      </c>
      <c r="AN6" s="43" t="s">
        <v>132</v>
      </c>
      <c r="AO6" s="77" t="s">
        <v>131</v>
      </c>
      <c r="AP6" s="77" t="s">
        <v>132</v>
      </c>
      <c r="AQ6" s="77" t="s">
        <v>131</v>
      </c>
      <c r="AR6" s="43" t="s">
        <v>132</v>
      </c>
      <c r="AS6" s="49" t="s">
        <v>66</v>
      </c>
      <c r="AT6" s="49" t="s">
        <v>72</v>
      </c>
      <c r="AU6" s="49" t="s">
        <v>66</v>
      </c>
      <c r="AV6" s="44" t="s">
        <v>73</v>
      </c>
      <c r="AW6" s="44" t="s">
        <v>119</v>
      </c>
      <c r="AX6" s="78" t="s">
        <v>4</v>
      </c>
      <c r="AY6" s="60" t="s">
        <v>24</v>
      </c>
      <c r="AZ6" s="60" t="s">
        <v>4</v>
      </c>
      <c r="BA6" s="44" t="s">
        <v>24</v>
      </c>
      <c r="BB6" s="62" t="s">
        <v>22</v>
      </c>
      <c r="BC6" s="46" t="s">
        <v>22</v>
      </c>
      <c r="BD6" s="47" t="s">
        <v>22</v>
      </c>
      <c r="BE6" s="46" t="s">
        <v>22</v>
      </c>
      <c r="BF6" s="47" t="s">
        <v>22</v>
      </c>
      <c r="BG6" s="46" t="s">
        <v>22</v>
      </c>
      <c r="BH6" s="54" t="s">
        <v>22</v>
      </c>
      <c r="BI6" s="71" t="s">
        <v>22</v>
      </c>
      <c r="BJ6" s="114" t="s">
        <v>166</v>
      </c>
      <c r="BK6" s="110" t="s">
        <v>166</v>
      </c>
      <c r="BL6" s="110" t="s">
        <v>166</v>
      </c>
      <c r="BM6" s="110" t="s">
        <v>166</v>
      </c>
      <c r="BN6" s="110" t="s">
        <v>166</v>
      </c>
      <c r="BO6" s="110" t="s">
        <v>166</v>
      </c>
      <c r="BP6" s="110" t="s">
        <v>166</v>
      </c>
      <c r="BQ6" s="110" t="s">
        <v>166</v>
      </c>
      <c r="BR6" s="110" t="s">
        <v>166</v>
      </c>
      <c r="BS6" s="110" t="s">
        <v>166</v>
      </c>
      <c r="BT6" s="110" t="s">
        <v>166</v>
      </c>
      <c r="BU6" s="110" t="s">
        <v>166</v>
      </c>
      <c r="BV6" s="110" t="s">
        <v>166</v>
      </c>
      <c r="BW6" s="110" t="s">
        <v>166</v>
      </c>
      <c r="BX6" s="110" t="s">
        <v>166</v>
      </c>
      <c r="BY6" s="110" t="s">
        <v>166</v>
      </c>
      <c r="BZ6" s="110" t="s">
        <v>166</v>
      </c>
      <c r="CA6" s="111" t="s">
        <v>166</v>
      </c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</row>
    <row r="7" spans="1:111" s="5" customFormat="1" ht="18" customHeight="1">
      <c r="A7" s="197" t="s">
        <v>9</v>
      </c>
      <c r="B7" s="198"/>
      <c r="C7" s="82" t="s">
        <v>152</v>
      </c>
      <c r="D7" s="82" t="s">
        <v>152</v>
      </c>
      <c r="E7" s="82" t="s">
        <v>152</v>
      </c>
      <c r="F7" s="82" t="s">
        <v>152</v>
      </c>
      <c r="G7" s="82" t="s">
        <v>152</v>
      </c>
      <c r="H7" s="82" t="s">
        <v>152</v>
      </c>
      <c r="I7" s="82" t="s">
        <v>152</v>
      </c>
      <c r="J7" s="82" t="s">
        <v>152</v>
      </c>
      <c r="K7" s="82" t="s">
        <v>152</v>
      </c>
      <c r="L7" s="82" t="s">
        <v>152</v>
      </c>
      <c r="M7" s="82" t="s">
        <v>152</v>
      </c>
      <c r="N7" s="82" t="s">
        <v>152</v>
      </c>
      <c r="O7" s="82" t="s">
        <v>152</v>
      </c>
      <c r="P7" s="82" t="s">
        <v>152</v>
      </c>
      <c r="Q7" s="95" t="s">
        <v>152</v>
      </c>
      <c r="R7" s="12"/>
      <c r="S7" s="35"/>
      <c r="T7" s="97">
        <v>1176</v>
      </c>
      <c r="U7" s="97">
        <v>1012</v>
      </c>
      <c r="V7" s="82" t="s">
        <v>152</v>
      </c>
      <c r="W7" s="95" t="s">
        <v>152</v>
      </c>
      <c r="X7" s="97">
        <v>4</v>
      </c>
      <c r="Y7" s="94" t="s">
        <v>133</v>
      </c>
      <c r="Z7" s="94" t="s">
        <v>133</v>
      </c>
      <c r="AA7" s="97">
        <v>2</v>
      </c>
      <c r="AB7" s="105">
        <f>AA7/2*100</f>
        <v>100</v>
      </c>
      <c r="AC7" s="94" t="s">
        <v>133</v>
      </c>
      <c r="AD7" s="94" t="s">
        <v>133</v>
      </c>
      <c r="AE7" s="94" t="s">
        <v>133</v>
      </c>
      <c r="AF7" s="94" t="s">
        <v>133</v>
      </c>
      <c r="AG7" s="94" t="s">
        <v>133</v>
      </c>
      <c r="AH7" s="94" t="s">
        <v>133</v>
      </c>
      <c r="AI7" s="97">
        <v>2</v>
      </c>
      <c r="AJ7" s="105">
        <f>AI7/2*100</f>
        <v>100</v>
      </c>
      <c r="AK7" s="94" t="s">
        <v>133</v>
      </c>
      <c r="AL7" s="94" t="s">
        <v>133</v>
      </c>
      <c r="AM7" s="94" t="s">
        <v>133</v>
      </c>
      <c r="AN7" s="94" t="s">
        <v>133</v>
      </c>
      <c r="AO7" s="94" t="s">
        <v>133</v>
      </c>
      <c r="AP7" s="94" t="s">
        <v>133</v>
      </c>
      <c r="AQ7" s="94" t="s">
        <v>133</v>
      </c>
      <c r="AR7" s="94" t="s">
        <v>133</v>
      </c>
      <c r="AS7" s="94" t="s">
        <v>133</v>
      </c>
      <c r="AT7" s="94" t="s">
        <v>133</v>
      </c>
      <c r="AU7" s="94" t="s">
        <v>133</v>
      </c>
      <c r="AV7" s="99" t="s">
        <v>133</v>
      </c>
      <c r="AW7" s="101" t="s">
        <v>152</v>
      </c>
      <c r="AX7" s="64" t="s">
        <v>152</v>
      </c>
      <c r="AY7" s="64" t="s">
        <v>152</v>
      </c>
      <c r="AZ7" s="66" t="s">
        <v>152</v>
      </c>
      <c r="BA7" s="84" t="s">
        <v>152</v>
      </c>
      <c r="BB7" s="52" t="s">
        <v>152</v>
      </c>
      <c r="BC7" s="52" t="s">
        <v>152</v>
      </c>
      <c r="BD7" s="66" t="s">
        <v>152</v>
      </c>
      <c r="BE7" s="66" t="s">
        <v>152</v>
      </c>
      <c r="BF7" s="66" t="s">
        <v>152</v>
      </c>
      <c r="BG7" s="66" t="s">
        <v>152</v>
      </c>
      <c r="BH7" s="66" t="s">
        <v>152</v>
      </c>
      <c r="BI7" s="84" t="s">
        <v>152</v>
      </c>
      <c r="BJ7" s="94" t="s">
        <v>133</v>
      </c>
      <c r="BK7" s="94" t="s">
        <v>133</v>
      </c>
      <c r="BL7" s="66" t="s">
        <v>152</v>
      </c>
      <c r="BM7" s="66" t="s">
        <v>152</v>
      </c>
      <c r="BN7" s="66" t="s">
        <v>152</v>
      </c>
      <c r="BO7" s="66" t="s">
        <v>152</v>
      </c>
      <c r="BP7" s="66" t="s">
        <v>152</v>
      </c>
      <c r="BQ7" s="66" t="s">
        <v>152</v>
      </c>
      <c r="BR7" s="66" t="s">
        <v>152</v>
      </c>
      <c r="BS7" s="66" t="s">
        <v>152</v>
      </c>
      <c r="BT7" s="94" t="s">
        <v>133</v>
      </c>
      <c r="BU7" s="94" t="s">
        <v>133</v>
      </c>
      <c r="BV7" s="94" t="s">
        <v>133</v>
      </c>
      <c r="BW7" s="94" t="s">
        <v>133</v>
      </c>
      <c r="BX7" s="94" t="s">
        <v>133</v>
      </c>
      <c r="BY7" s="94" t="s">
        <v>133</v>
      </c>
      <c r="BZ7" s="94" t="s">
        <v>133</v>
      </c>
      <c r="CA7" s="99" t="s">
        <v>133</v>
      </c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</row>
    <row r="8" spans="1:111" s="5" customFormat="1" ht="18" customHeight="1">
      <c r="A8" s="197" t="s">
        <v>10</v>
      </c>
      <c r="B8" s="198"/>
      <c r="C8" s="82" t="s">
        <v>152</v>
      </c>
      <c r="D8" s="82" t="s">
        <v>152</v>
      </c>
      <c r="E8" s="82" t="s">
        <v>152</v>
      </c>
      <c r="F8" s="82" t="s">
        <v>152</v>
      </c>
      <c r="G8" s="82" t="s">
        <v>152</v>
      </c>
      <c r="H8" s="82" t="s">
        <v>152</v>
      </c>
      <c r="I8" s="82" t="s">
        <v>152</v>
      </c>
      <c r="J8" s="82" t="s">
        <v>152</v>
      </c>
      <c r="K8" s="82" t="s">
        <v>152</v>
      </c>
      <c r="L8" s="82" t="s">
        <v>152</v>
      </c>
      <c r="M8" s="82" t="s">
        <v>152</v>
      </c>
      <c r="N8" s="82" t="s">
        <v>152</v>
      </c>
      <c r="O8" s="82" t="s">
        <v>152</v>
      </c>
      <c r="P8" s="82" t="s">
        <v>152</v>
      </c>
      <c r="Q8" s="83" t="s">
        <v>152</v>
      </c>
      <c r="R8" s="12"/>
      <c r="S8" s="10"/>
      <c r="T8" s="97">
        <v>1185</v>
      </c>
      <c r="U8" s="97">
        <v>1008</v>
      </c>
      <c r="V8" s="82" t="s">
        <v>152</v>
      </c>
      <c r="W8" s="83" t="s">
        <v>152</v>
      </c>
      <c r="X8" s="97">
        <v>2</v>
      </c>
      <c r="Y8" s="94" t="s">
        <v>133</v>
      </c>
      <c r="Z8" s="94" t="s">
        <v>133</v>
      </c>
      <c r="AA8" s="97">
        <v>1</v>
      </c>
      <c r="AB8" s="105">
        <f>AA8/1*100</f>
        <v>100</v>
      </c>
      <c r="AC8" s="94" t="s">
        <v>133</v>
      </c>
      <c r="AD8" s="94" t="s">
        <v>133</v>
      </c>
      <c r="AE8" s="94" t="s">
        <v>133</v>
      </c>
      <c r="AF8" s="94" t="s">
        <v>133</v>
      </c>
      <c r="AG8" s="94" t="s">
        <v>133</v>
      </c>
      <c r="AH8" s="94" t="s">
        <v>133</v>
      </c>
      <c r="AI8" s="97">
        <v>1</v>
      </c>
      <c r="AJ8" s="105">
        <f>AI8/1*100</f>
        <v>100</v>
      </c>
      <c r="AK8" s="94" t="s">
        <v>133</v>
      </c>
      <c r="AL8" s="94" t="s">
        <v>133</v>
      </c>
      <c r="AM8" s="94" t="s">
        <v>133</v>
      </c>
      <c r="AN8" s="94" t="s">
        <v>133</v>
      </c>
      <c r="AO8" s="94" t="s">
        <v>133</v>
      </c>
      <c r="AP8" s="94" t="s">
        <v>133</v>
      </c>
      <c r="AQ8" s="94" t="s">
        <v>133</v>
      </c>
      <c r="AR8" s="94" t="s">
        <v>133</v>
      </c>
      <c r="AS8" s="94" t="s">
        <v>133</v>
      </c>
      <c r="AT8" s="94" t="s">
        <v>133</v>
      </c>
      <c r="AU8" s="94" t="s">
        <v>133</v>
      </c>
      <c r="AV8" s="96" t="s">
        <v>133</v>
      </c>
      <c r="AW8" s="102" t="s">
        <v>152</v>
      </c>
      <c r="AX8" s="66" t="s">
        <v>152</v>
      </c>
      <c r="AY8" s="66" t="s">
        <v>152</v>
      </c>
      <c r="AZ8" s="66" t="s">
        <v>152</v>
      </c>
      <c r="BA8" s="81" t="s">
        <v>152</v>
      </c>
      <c r="BB8" s="66" t="s">
        <v>152</v>
      </c>
      <c r="BC8" s="66" t="s">
        <v>152</v>
      </c>
      <c r="BD8" s="66" t="s">
        <v>152</v>
      </c>
      <c r="BE8" s="66" t="s">
        <v>152</v>
      </c>
      <c r="BF8" s="66" t="s">
        <v>152</v>
      </c>
      <c r="BG8" s="66" t="s">
        <v>152</v>
      </c>
      <c r="BH8" s="66" t="s">
        <v>152</v>
      </c>
      <c r="BI8" s="81" t="s">
        <v>152</v>
      </c>
      <c r="BJ8" s="94" t="s">
        <v>133</v>
      </c>
      <c r="BK8" s="94" t="s">
        <v>133</v>
      </c>
      <c r="BL8" s="66" t="s">
        <v>152</v>
      </c>
      <c r="BM8" s="66" t="s">
        <v>152</v>
      </c>
      <c r="BN8" s="66" t="s">
        <v>152</v>
      </c>
      <c r="BO8" s="66" t="s">
        <v>152</v>
      </c>
      <c r="BP8" s="66" t="s">
        <v>152</v>
      </c>
      <c r="BQ8" s="66" t="s">
        <v>152</v>
      </c>
      <c r="BR8" s="66" t="s">
        <v>152</v>
      </c>
      <c r="BS8" s="66" t="s">
        <v>152</v>
      </c>
      <c r="BT8" s="94" t="s">
        <v>133</v>
      </c>
      <c r="BU8" s="94" t="s">
        <v>133</v>
      </c>
      <c r="BV8" s="94" t="s">
        <v>133</v>
      </c>
      <c r="BW8" s="94" t="s">
        <v>133</v>
      </c>
      <c r="BX8" s="94" t="s">
        <v>133</v>
      </c>
      <c r="BY8" s="94" t="s">
        <v>133</v>
      </c>
      <c r="BZ8" s="94" t="s">
        <v>133</v>
      </c>
      <c r="CA8" s="96" t="s">
        <v>133</v>
      </c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</row>
    <row r="9" spans="1:111" s="5" customFormat="1" ht="18" customHeight="1">
      <c r="A9" s="197" t="s">
        <v>11</v>
      </c>
      <c r="B9" s="198"/>
      <c r="C9" s="94" t="s">
        <v>133</v>
      </c>
      <c r="D9" s="94" t="s">
        <v>133</v>
      </c>
      <c r="E9" s="94" t="s">
        <v>133</v>
      </c>
      <c r="F9" s="94" t="s">
        <v>133</v>
      </c>
      <c r="G9" s="94" t="s">
        <v>133</v>
      </c>
      <c r="H9" s="94" t="s">
        <v>133</v>
      </c>
      <c r="I9" s="94" t="s">
        <v>133</v>
      </c>
      <c r="J9" s="94" t="s">
        <v>133</v>
      </c>
      <c r="K9" s="94" t="s">
        <v>133</v>
      </c>
      <c r="L9" s="94" t="s">
        <v>133</v>
      </c>
      <c r="M9" s="82" t="s">
        <v>152</v>
      </c>
      <c r="N9" s="82" t="s">
        <v>152</v>
      </c>
      <c r="O9" s="82" t="s">
        <v>152</v>
      </c>
      <c r="P9" s="82" t="s">
        <v>152</v>
      </c>
      <c r="Q9" s="96" t="s">
        <v>133</v>
      </c>
      <c r="R9" s="12"/>
      <c r="S9" s="10"/>
      <c r="T9" s="97">
        <v>1270</v>
      </c>
      <c r="U9" s="97">
        <v>1119</v>
      </c>
      <c r="V9" s="82" t="s">
        <v>152</v>
      </c>
      <c r="W9" s="83" t="s">
        <v>152</v>
      </c>
      <c r="X9" s="97">
        <v>2</v>
      </c>
      <c r="Y9" s="94" t="s">
        <v>133</v>
      </c>
      <c r="Z9" s="94" t="s">
        <v>133</v>
      </c>
      <c r="AA9" s="97">
        <v>1</v>
      </c>
      <c r="AB9" s="105">
        <f>AA9/1*100</f>
        <v>100</v>
      </c>
      <c r="AC9" s="94" t="s">
        <v>133</v>
      </c>
      <c r="AD9" s="94" t="s">
        <v>133</v>
      </c>
      <c r="AE9" s="94" t="s">
        <v>133</v>
      </c>
      <c r="AF9" s="94" t="s">
        <v>133</v>
      </c>
      <c r="AG9" s="94" t="s">
        <v>133</v>
      </c>
      <c r="AH9" s="94" t="s">
        <v>133</v>
      </c>
      <c r="AI9" s="97">
        <v>1</v>
      </c>
      <c r="AJ9" s="105">
        <f>AI9/1*100</f>
        <v>100</v>
      </c>
      <c r="AK9" s="94" t="s">
        <v>133</v>
      </c>
      <c r="AL9" s="94" t="s">
        <v>133</v>
      </c>
      <c r="AM9" s="94" t="s">
        <v>133</v>
      </c>
      <c r="AN9" s="94" t="s">
        <v>133</v>
      </c>
      <c r="AO9" s="94" t="s">
        <v>133</v>
      </c>
      <c r="AP9" s="94" t="s">
        <v>133</v>
      </c>
      <c r="AQ9" s="94" t="s">
        <v>133</v>
      </c>
      <c r="AR9" s="94" t="s">
        <v>133</v>
      </c>
      <c r="AS9" s="94" t="s">
        <v>133</v>
      </c>
      <c r="AT9" s="94" t="s">
        <v>133</v>
      </c>
      <c r="AU9" s="94" t="s">
        <v>133</v>
      </c>
      <c r="AV9" s="96" t="s">
        <v>133</v>
      </c>
      <c r="AW9" s="102" t="s">
        <v>152</v>
      </c>
      <c r="AX9" s="66" t="s">
        <v>152</v>
      </c>
      <c r="AY9" s="66" t="s">
        <v>152</v>
      </c>
      <c r="AZ9" s="66" t="s">
        <v>152</v>
      </c>
      <c r="BA9" s="81" t="s">
        <v>152</v>
      </c>
      <c r="BB9" s="66" t="s">
        <v>152</v>
      </c>
      <c r="BC9" s="66" t="s">
        <v>152</v>
      </c>
      <c r="BD9" s="66" t="s">
        <v>152</v>
      </c>
      <c r="BE9" s="66" t="s">
        <v>152</v>
      </c>
      <c r="BF9" s="66" t="s">
        <v>152</v>
      </c>
      <c r="BG9" s="66" t="s">
        <v>152</v>
      </c>
      <c r="BH9" s="66" t="s">
        <v>152</v>
      </c>
      <c r="BI9" s="81" t="s">
        <v>152</v>
      </c>
      <c r="BJ9" s="94" t="s">
        <v>133</v>
      </c>
      <c r="BK9" s="94" t="s">
        <v>133</v>
      </c>
      <c r="BL9" s="66" t="s">
        <v>152</v>
      </c>
      <c r="BM9" s="66" t="s">
        <v>152</v>
      </c>
      <c r="BN9" s="66" t="s">
        <v>152</v>
      </c>
      <c r="BO9" s="66" t="s">
        <v>152</v>
      </c>
      <c r="BP9" s="66" t="s">
        <v>152</v>
      </c>
      <c r="BQ9" s="66" t="s">
        <v>152</v>
      </c>
      <c r="BR9" s="66" t="s">
        <v>152</v>
      </c>
      <c r="BS9" s="66" t="s">
        <v>152</v>
      </c>
      <c r="BT9" s="94" t="s">
        <v>133</v>
      </c>
      <c r="BU9" s="94" t="s">
        <v>133</v>
      </c>
      <c r="BV9" s="94" t="s">
        <v>133</v>
      </c>
      <c r="BW9" s="94" t="s">
        <v>133</v>
      </c>
      <c r="BX9" s="94" t="s">
        <v>133</v>
      </c>
      <c r="BY9" s="94" t="s">
        <v>133</v>
      </c>
      <c r="BZ9" s="94" t="s">
        <v>133</v>
      </c>
      <c r="CA9" s="96" t="s">
        <v>133</v>
      </c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</row>
    <row r="10" spans="1:111" s="5" customFormat="1" ht="18" customHeight="1">
      <c r="A10" s="197" t="s">
        <v>12</v>
      </c>
      <c r="B10" s="198"/>
      <c r="C10" s="97">
        <f>6018+4557</f>
        <v>10575</v>
      </c>
      <c r="D10" s="97">
        <f>6470+3455</f>
        <v>9925</v>
      </c>
      <c r="E10" s="94" t="s">
        <v>133</v>
      </c>
      <c r="F10" s="94" t="s">
        <v>133</v>
      </c>
      <c r="G10" s="97">
        <f>9155+7183</f>
        <v>16338</v>
      </c>
      <c r="H10" s="97">
        <f>2747+874</f>
        <v>3621</v>
      </c>
      <c r="I10" s="97">
        <f>3019+737</f>
        <v>3756</v>
      </c>
      <c r="J10" s="94" t="s">
        <v>133</v>
      </c>
      <c r="K10" s="94" t="s">
        <v>133</v>
      </c>
      <c r="L10" s="103">
        <f>1938+91</f>
        <v>2029</v>
      </c>
      <c r="M10" s="82" t="s">
        <v>152</v>
      </c>
      <c r="N10" s="82" t="s">
        <v>152</v>
      </c>
      <c r="O10" s="82" t="s">
        <v>152</v>
      </c>
      <c r="P10" s="93" t="s">
        <v>153</v>
      </c>
      <c r="Q10" s="106">
        <f>(52+33)/D10*100</f>
        <v>0.85642317380352651</v>
      </c>
      <c r="R10" s="25"/>
      <c r="S10" s="34"/>
      <c r="T10" s="97">
        <v>1793</v>
      </c>
      <c r="U10" s="97">
        <v>1546</v>
      </c>
      <c r="V10" s="82" t="s">
        <v>152</v>
      </c>
      <c r="W10" s="83" t="s">
        <v>152</v>
      </c>
      <c r="X10" s="97">
        <v>2</v>
      </c>
      <c r="Y10" s="94" t="s">
        <v>133</v>
      </c>
      <c r="Z10" s="94" t="s">
        <v>133</v>
      </c>
      <c r="AA10" s="97">
        <v>1</v>
      </c>
      <c r="AB10" s="105">
        <f>AA10/1*100</f>
        <v>100</v>
      </c>
      <c r="AC10" s="94" t="s">
        <v>133</v>
      </c>
      <c r="AD10" s="94" t="s">
        <v>133</v>
      </c>
      <c r="AE10" s="94" t="s">
        <v>133</v>
      </c>
      <c r="AF10" s="94" t="s">
        <v>133</v>
      </c>
      <c r="AG10" s="94" t="s">
        <v>133</v>
      </c>
      <c r="AH10" s="94" t="s">
        <v>133</v>
      </c>
      <c r="AI10" s="97">
        <v>1</v>
      </c>
      <c r="AJ10" s="105">
        <f>AI10/1*100</f>
        <v>100</v>
      </c>
      <c r="AK10" s="94" t="s">
        <v>133</v>
      </c>
      <c r="AL10" s="94" t="s">
        <v>133</v>
      </c>
      <c r="AM10" s="94" t="s">
        <v>133</v>
      </c>
      <c r="AN10" s="94" t="s">
        <v>133</v>
      </c>
      <c r="AO10" s="94" t="s">
        <v>133</v>
      </c>
      <c r="AP10" s="94" t="s">
        <v>133</v>
      </c>
      <c r="AQ10" s="94" t="s">
        <v>133</v>
      </c>
      <c r="AR10" s="94" t="s">
        <v>133</v>
      </c>
      <c r="AS10" s="94" t="s">
        <v>133</v>
      </c>
      <c r="AT10" s="94" t="s">
        <v>133</v>
      </c>
      <c r="AU10" s="94" t="s">
        <v>133</v>
      </c>
      <c r="AV10" s="96" t="s">
        <v>133</v>
      </c>
      <c r="AW10" s="102" t="s">
        <v>152</v>
      </c>
      <c r="AX10" s="66" t="s">
        <v>152</v>
      </c>
      <c r="AY10" s="66" t="s">
        <v>152</v>
      </c>
      <c r="AZ10" s="66" t="s">
        <v>152</v>
      </c>
      <c r="BA10" s="81" t="s">
        <v>152</v>
      </c>
      <c r="BB10" s="66" t="s">
        <v>152</v>
      </c>
      <c r="BC10" s="66" t="s">
        <v>152</v>
      </c>
      <c r="BD10" s="66" t="s">
        <v>152</v>
      </c>
      <c r="BE10" s="66" t="s">
        <v>152</v>
      </c>
      <c r="BF10" s="66" t="s">
        <v>152</v>
      </c>
      <c r="BG10" s="66" t="s">
        <v>152</v>
      </c>
      <c r="BH10" s="66" t="s">
        <v>152</v>
      </c>
      <c r="BI10" s="81" t="s">
        <v>152</v>
      </c>
      <c r="BJ10" s="94" t="s">
        <v>133</v>
      </c>
      <c r="BK10" s="94" t="s">
        <v>133</v>
      </c>
      <c r="BL10" s="66" t="s">
        <v>152</v>
      </c>
      <c r="BM10" s="66" t="s">
        <v>152</v>
      </c>
      <c r="BN10" s="66" t="s">
        <v>152</v>
      </c>
      <c r="BO10" s="66" t="s">
        <v>152</v>
      </c>
      <c r="BP10" s="66" t="s">
        <v>152</v>
      </c>
      <c r="BQ10" s="66" t="s">
        <v>152</v>
      </c>
      <c r="BR10" s="66" t="s">
        <v>152</v>
      </c>
      <c r="BS10" s="66" t="s">
        <v>152</v>
      </c>
      <c r="BT10" s="94" t="s">
        <v>133</v>
      </c>
      <c r="BU10" s="94" t="s">
        <v>133</v>
      </c>
      <c r="BV10" s="94" t="s">
        <v>133</v>
      </c>
      <c r="BW10" s="94" t="s">
        <v>133</v>
      </c>
      <c r="BX10" s="94" t="s">
        <v>133</v>
      </c>
      <c r="BY10" s="94" t="s">
        <v>133</v>
      </c>
      <c r="BZ10" s="94" t="s">
        <v>133</v>
      </c>
      <c r="CA10" s="96" t="s">
        <v>133</v>
      </c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</row>
    <row r="11" spans="1:111" s="5" customFormat="1" ht="18" customHeight="1">
      <c r="A11" s="197" t="s">
        <v>13</v>
      </c>
      <c r="B11" s="198"/>
      <c r="C11" s="97">
        <f>9188+2923</f>
        <v>12111</v>
      </c>
      <c r="D11" s="97">
        <f>9502+2261</f>
        <v>11763</v>
      </c>
      <c r="E11" s="94" t="s">
        <v>133</v>
      </c>
      <c r="F11" s="94" t="s">
        <v>133</v>
      </c>
      <c r="G11" s="97">
        <f>139836+24606</f>
        <v>164442</v>
      </c>
      <c r="H11" s="97">
        <f>3884+1177</f>
        <v>5061</v>
      </c>
      <c r="I11" s="97">
        <f>4696+883</f>
        <v>5579</v>
      </c>
      <c r="J11" s="94" t="s">
        <v>133</v>
      </c>
      <c r="K11" s="94" t="s">
        <v>133</v>
      </c>
      <c r="L11" s="103">
        <f>14626+3062</f>
        <v>17688</v>
      </c>
      <c r="M11" s="82" t="s">
        <v>152</v>
      </c>
      <c r="N11" s="82" t="s">
        <v>152</v>
      </c>
      <c r="O11" s="82" t="s">
        <v>152</v>
      </c>
      <c r="P11" s="82" t="s">
        <v>152</v>
      </c>
      <c r="Q11" s="106">
        <f>(77+30)*100/D11</f>
        <v>0.90963189662501065</v>
      </c>
      <c r="R11" s="21"/>
      <c r="S11" s="16"/>
      <c r="T11" s="97">
        <v>2281</v>
      </c>
      <c r="U11" s="97">
        <v>2406</v>
      </c>
      <c r="V11" s="82" t="s">
        <v>152</v>
      </c>
      <c r="W11" s="83" t="s">
        <v>152</v>
      </c>
      <c r="X11" s="94" t="s">
        <v>133</v>
      </c>
      <c r="Y11" s="94" t="s">
        <v>133</v>
      </c>
      <c r="Z11" s="94" t="s">
        <v>133</v>
      </c>
      <c r="AA11" s="94" t="s">
        <v>133</v>
      </c>
      <c r="AB11" s="94" t="s">
        <v>133</v>
      </c>
      <c r="AC11" s="94" t="s">
        <v>133</v>
      </c>
      <c r="AD11" s="94" t="s">
        <v>133</v>
      </c>
      <c r="AE11" s="94" t="s">
        <v>133</v>
      </c>
      <c r="AF11" s="94" t="s">
        <v>133</v>
      </c>
      <c r="AG11" s="94" t="s">
        <v>133</v>
      </c>
      <c r="AH11" s="94" t="s">
        <v>133</v>
      </c>
      <c r="AI11" s="94" t="s">
        <v>133</v>
      </c>
      <c r="AJ11" s="94" t="s">
        <v>133</v>
      </c>
      <c r="AK11" s="94" t="s">
        <v>133</v>
      </c>
      <c r="AL11" s="94" t="s">
        <v>133</v>
      </c>
      <c r="AM11" s="94" t="s">
        <v>133</v>
      </c>
      <c r="AN11" s="94" t="s">
        <v>133</v>
      </c>
      <c r="AO11" s="94" t="s">
        <v>133</v>
      </c>
      <c r="AP11" s="94" t="s">
        <v>133</v>
      </c>
      <c r="AQ11" s="94" t="s">
        <v>133</v>
      </c>
      <c r="AR11" s="94" t="s">
        <v>133</v>
      </c>
      <c r="AS11" s="94" t="s">
        <v>133</v>
      </c>
      <c r="AT11" s="94" t="s">
        <v>133</v>
      </c>
      <c r="AU11" s="94" t="s">
        <v>133</v>
      </c>
      <c r="AV11" s="96" t="s">
        <v>133</v>
      </c>
      <c r="AW11" s="102" t="s">
        <v>152</v>
      </c>
      <c r="AX11" s="66" t="s">
        <v>152</v>
      </c>
      <c r="AY11" s="66" t="s">
        <v>152</v>
      </c>
      <c r="AZ11" s="66" t="s">
        <v>152</v>
      </c>
      <c r="BA11" s="81" t="s">
        <v>152</v>
      </c>
      <c r="BB11" s="66" t="s">
        <v>152</v>
      </c>
      <c r="BC11" s="66" t="s">
        <v>152</v>
      </c>
      <c r="BD11" s="66" t="s">
        <v>152</v>
      </c>
      <c r="BE11" s="66" t="s">
        <v>152</v>
      </c>
      <c r="BF11" s="66" t="s">
        <v>152</v>
      </c>
      <c r="BG11" s="66" t="s">
        <v>152</v>
      </c>
      <c r="BH11" s="66" t="s">
        <v>152</v>
      </c>
      <c r="BI11" s="81" t="s">
        <v>152</v>
      </c>
      <c r="BJ11" s="94" t="s">
        <v>133</v>
      </c>
      <c r="BK11" s="94" t="s">
        <v>133</v>
      </c>
      <c r="BL11" s="66" t="s">
        <v>152</v>
      </c>
      <c r="BM11" s="66" t="s">
        <v>152</v>
      </c>
      <c r="BN11" s="66" t="s">
        <v>152</v>
      </c>
      <c r="BO11" s="66" t="s">
        <v>152</v>
      </c>
      <c r="BP11" s="66" t="s">
        <v>152</v>
      </c>
      <c r="BQ11" s="66" t="s">
        <v>152</v>
      </c>
      <c r="BR11" s="66" t="s">
        <v>152</v>
      </c>
      <c r="BS11" s="66" t="s">
        <v>152</v>
      </c>
      <c r="BT11" s="94" t="s">
        <v>133</v>
      </c>
      <c r="BU11" s="94" t="s">
        <v>133</v>
      </c>
      <c r="BV11" s="94" t="s">
        <v>133</v>
      </c>
      <c r="BW11" s="94" t="s">
        <v>133</v>
      </c>
      <c r="BX11" s="94" t="s">
        <v>133</v>
      </c>
      <c r="BY11" s="94" t="s">
        <v>133</v>
      </c>
      <c r="BZ11" s="94" t="s">
        <v>133</v>
      </c>
      <c r="CA11" s="96" t="s">
        <v>133</v>
      </c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</row>
    <row r="12" spans="1:111" s="5" customFormat="1" ht="18" customHeight="1">
      <c r="A12" s="197" t="s">
        <v>14</v>
      </c>
      <c r="B12" s="198"/>
      <c r="C12" s="97">
        <f>10065+3800</f>
        <v>13865</v>
      </c>
      <c r="D12" s="97">
        <f>9188+3994</f>
        <v>13182</v>
      </c>
      <c r="E12" s="94" t="s">
        <v>133</v>
      </c>
      <c r="F12" s="94" t="s">
        <v>133</v>
      </c>
      <c r="G12" s="97">
        <f>54528+15406</f>
        <v>69934</v>
      </c>
      <c r="H12" s="97">
        <f>4880+1154</f>
        <v>6034</v>
      </c>
      <c r="I12" s="97">
        <f>4017+1083</f>
        <v>5100</v>
      </c>
      <c r="J12" s="94" t="s">
        <v>133</v>
      </c>
      <c r="K12" s="94" t="s">
        <v>133</v>
      </c>
      <c r="L12" s="103">
        <f>15188+1440</f>
        <v>16628</v>
      </c>
      <c r="M12" s="82" t="s">
        <v>152</v>
      </c>
      <c r="N12" s="82" t="s">
        <v>152</v>
      </c>
      <c r="O12" s="82" t="s">
        <v>152</v>
      </c>
      <c r="P12" s="82" t="s">
        <v>152</v>
      </c>
      <c r="Q12" s="106">
        <f>(79+36)*100/D12</f>
        <v>0.87240175997572444</v>
      </c>
      <c r="R12" s="21"/>
      <c r="S12" s="16"/>
      <c r="T12" s="97">
        <v>5967</v>
      </c>
      <c r="U12" s="97">
        <v>5719</v>
      </c>
      <c r="V12" s="82" t="s">
        <v>152</v>
      </c>
      <c r="W12" s="83" t="s">
        <v>152</v>
      </c>
      <c r="X12" s="97">
        <v>2</v>
      </c>
      <c r="Y12" s="94" t="s">
        <v>133</v>
      </c>
      <c r="Z12" s="94" t="s">
        <v>133</v>
      </c>
      <c r="AA12" s="97">
        <v>1</v>
      </c>
      <c r="AB12" s="105">
        <f>AA12/1*100</f>
        <v>100</v>
      </c>
      <c r="AC12" s="94" t="s">
        <v>133</v>
      </c>
      <c r="AD12" s="94" t="s">
        <v>133</v>
      </c>
      <c r="AE12" s="94" t="s">
        <v>133</v>
      </c>
      <c r="AF12" s="94" t="s">
        <v>133</v>
      </c>
      <c r="AG12" s="94" t="s">
        <v>133</v>
      </c>
      <c r="AH12" s="94" t="s">
        <v>133</v>
      </c>
      <c r="AI12" s="97">
        <v>1</v>
      </c>
      <c r="AJ12" s="105">
        <f>AI12/1*100</f>
        <v>100</v>
      </c>
      <c r="AK12" s="94" t="s">
        <v>133</v>
      </c>
      <c r="AL12" s="94" t="s">
        <v>133</v>
      </c>
      <c r="AM12" s="94" t="s">
        <v>133</v>
      </c>
      <c r="AN12" s="94" t="s">
        <v>133</v>
      </c>
      <c r="AO12" s="94" t="s">
        <v>133</v>
      </c>
      <c r="AP12" s="94" t="s">
        <v>133</v>
      </c>
      <c r="AQ12" s="94" t="s">
        <v>133</v>
      </c>
      <c r="AR12" s="94" t="s">
        <v>133</v>
      </c>
      <c r="AS12" s="94" t="s">
        <v>133</v>
      </c>
      <c r="AT12" s="94" t="s">
        <v>133</v>
      </c>
      <c r="AU12" s="97">
        <v>1</v>
      </c>
      <c r="AV12" s="107">
        <f>AU12/1*100</f>
        <v>100</v>
      </c>
      <c r="AW12" s="102" t="s">
        <v>152</v>
      </c>
      <c r="AX12" s="66" t="s">
        <v>152</v>
      </c>
      <c r="AY12" s="66" t="s">
        <v>152</v>
      </c>
      <c r="AZ12" s="66" t="s">
        <v>152</v>
      </c>
      <c r="BA12" s="81" t="s">
        <v>152</v>
      </c>
      <c r="BB12" s="66" t="s">
        <v>152</v>
      </c>
      <c r="BC12" s="66" t="s">
        <v>152</v>
      </c>
      <c r="BD12" s="66" t="s">
        <v>152</v>
      </c>
      <c r="BE12" s="66" t="s">
        <v>152</v>
      </c>
      <c r="BF12" s="66" t="s">
        <v>152</v>
      </c>
      <c r="BG12" s="66" t="s">
        <v>152</v>
      </c>
      <c r="BH12" s="66" t="s">
        <v>152</v>
      </c>
      <c r="BI12" s="81" t="s">
        <v>152</v>
      </c>
      <c r="BJ12" s="94" t="s">
        <v>133</v>
      </c>
      <c r="BK12" s="94" t="s">
        <v>133</v>
      </c>
      <c r="BL12" s="66" t="s">
        <v>152</v>
      </c>
      <c r="BM12" s="66" t="s">
        <v>152</v>
      </c>
      <c r="BN12" s="66" t="s">
        <v>152</v>
      </c>
      <c r="BO12" s="66" t="s">
        <v>152</v>
      </c>
      <c r="BP12" s="66" t="s">
        <v>152</v>
      </c>
      <c r="BQ12" s="66" t="s">
        <v>152</v>
      </c>
      <c r="BR12" s="66" t="s">
        <v>152</v>
      </c>
      <c r="BS12" s="66" t="s">
        <v>152</v>
      </c>
      <c r="BT12" s="94" t="s">
        <v>133</v>
      </c>
      <c r="BU12" s="94" t="s">
        <v>133</v>
      </c>
      <c r="BV12" s="94" t="s">
        <v>133</v>
      </c>
      <c r="BW12" s="94" t="s">
        <v>133</v>
      </c>
      <c r="BX12" s="94" t="s">
        <v>133</v>
      </c>
      <c r="BY12" s="94" t="s">
        <v>133</v>
      </c>
      <c r="BZ12" s="94" t="s">
        <v>133</v>
      </c>
      <c r="CA12" s="96" t="s">
        <v>133</v>
      </c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</row>
    <row r="13" spans="1:111" s="5" customFormat="1" ht="18" customHeight="1">
      <c r="A13" s="197" t="s">
        <v>15</v>
      </c>
      <c r="B13" s="198"/>
      <c r="C13" s="97">
        <f>10559+5270</f>
        <v>15829</v>
      </c>
      <c r="D13" s="97">
        <f>9876+5458</f>
        <v>15334</v>
      </c>
      <c r="E13" s="94" t="s">
        <v>133</v>
      </c>
      <c r="F13" s="94" t="s">
        <v>133</v>
      </c>
      <c r="G13" s="97">
        <f>65886+9096</f>
        <v>74982</v>
      </c>
      <c r="H13" s="97">
        <f>4548+2462</f>
        <v>7010</v>
      </c>
      <c r="I13" s="97">
        <f>4766+2339</f>
        <v>7105</v>
      </c>
      <c r="J13" s="94" t="s">
        <v>133</v>
      </c>
      <c r="K13" s="94" t="s">
        <v>133</v>
      </c>
      <c r="L13" s="103">
        <f>19020+1140</f>
        <v>20160</v>
      </c>
      <c r="M13" s="82" t="s">
        <v>152</v>
      </c>
      <c r="N13" s="82" t="s">
        <v>152</v>
      </c>
      <c r="O13" s="82" t="s">
        <v>152</v>
      </c>
      <c r="P13" s="82" t="s">
        <v>152</v>
      </c>
      <c r="Q13" s="106">
        <f>(74+47)*100/D13</f>
        <v>0.78909612625538017</v>
      </c>
      <c r="R13" s="21"/>
      <c r="S13" s="16"/>
      <c r="T13" s="97">
        <v>5902</v>
      </c>
      <c r="U13" s="97">
        <v>2833</v>
      </c>
      <c r="V13" s="66">
        <v>57</v>
      </c>
      <c r="W13" s="81">
        <v>4</v>
      </c>
      <c r="X13" s="97">
        <v>9</v>
      </c>
      <c r="Y13" s="94" t="s">
        <v>133</v>
      </c>
      <c r="Z13" s="94" t="s">
        <v>133</v>
      </c>
      <c r="AA13" s="97">
        <v>4</v>
      </c>
      <c r="AB13" s="105">
        <f>AA13/4*100</f>
        <v>100</v>
      </c>
      <c r="AC13" s="94" t="s">
        <v>133</v>
      </c>
      <c r="AD13" s="94" t="s">
        <v>133</v>
      </c>
      <c r="AE13" s="94" t="s">
        <v>133</v>
      </c>
      <c r="AF13" s="94" t="s">
        <v>133</v>
      </c>
      <c r="AG13" s="94" t="s">
        <v>133</v>
      </c>
      <c r="AH13" s="94" t="s">
        <v>133</v>
      </c>
      <c r="AI13" s="97">
        <v>4</v>
      </c>
      <c r="AJ13" s="105">
        <f>AI13/4*100</f>
        <v>100</v>
      </c>
      <c r="AK13" s="94" t="s">
        <v>133</v>
      </c>
      <c r="AL13" s="94" t="s">
        <v>133</v>
      </c>
      <c r="AM13" s="97">
        <v>1</v>
      </c>
      <c r="AN13" s="105">
        <f>AM13/1*100</f>
        <v>100</v>
      </c>
      <c r="AO13" s="94" t="s">
        <v>133</v>
      </c>
      <c r="AP13" s="94" t="s">
        <v>133</v>
      </c>
      <c r="AQ13" s="94" t="s">
        <v>133</v>
      </c>
      <c r="AR13" s="94" t="s">
        <v>133</v>
      </c>
      <c r="AS13" s="94" t="s">
        <v>133</v>
      </c>
      <c r="AT13" s="94" t="s">
        <v>133</v>
      </c>
      <c r="AU13" s="97">
        <v>1</v>
      </c>
      <c r="AV13" s="107">
        <f>AU13/1*100</f>
        <v>100</v>
      </c>
      <c r="AW13" s="102" t="s">
        <v>152</v>
      </c>
      <c r="AX13" s="66" t="s">
        <v>152</v>
      </c>
      <c r="AY13" s="66" t="s">
        <v>152</v>
      </c>
      <c r="AZ13" s="66" t="s">
        <v>152</v>
      </c>
      <c r="BA13" s="81" t="s">
        <v>152</v>
      </c>
      <c r="BB13" s="66" t="s">
        <v>152</v>
      </c>
      <c r="BC13" s="66" t="s">
        <v>152</v>
      </c>
      <c r="BD13" s="66" t="s">
        <v>152</v>
      </c>
      <c r="BE13" s="66" t="s">
        <v>152</v>
      </c>
      <c r="BF13" s="66" t="s">
        <v>152</v>
      </c>
      <c r="BG13" s="66" t="s">
        <v>152</v>
      </c>
      <c r="BH13" s="66" t="s">
        <v>152</v>
      </c>
      <c r="BI13" s="81" t="s">
        <v>152</v>
      </c>
      <c r="BJ13" s="94" t="s">
        <v>133</v>
      </c>
      <c r="BK13" s="94" t="s">
        <v>133</v>
      </c>
      <c r="BL13" s="66" t="s">
        <v>152</v>
      </c>
      <c r="BM13" s="66" t="s">
        <v>152</v>
      </c>
      <c r="BN13" s="66" t="s">
        <v>152</v>
      </c>
      <c r="BO13" s="66" t="s">
        <v>152</v>
      </c>
      <c r="BP13" s="66" t="s">
        <v>152</v>
      </c>
      <c r="BQ13" s="66" t="s">
        <v>152</v>
      </c>
      <c r="BR13" s="66" t="s">
        <v>152</v>
      </c>
      <c r="BS13" s="66" t="s">
        <v>152</v>
      </c>
      <c r="BT13" s="94" t="s">
        <v>133</v>
      </c>
      <c r="BU13" s="94" t="s">
        <v>133</v>
      </c>
      <c r="BV13" s="94" t="s">
        <v>133</v>
      </c>
      <c r="BW13" s="94" t="s">
        <v>133</v>
      </c>
      <c r="BX13" s="94" t="s">
        <v>133</v>
      </c>
      <c r="BY13" s="94" t="s">
        <v>133</v>
      </c>
      <c r="BZ13" s="94" t="s">
        <v>133</v>
      </c>
      <c r="CA13" s="96" t="s">
        <v>133</v>
      </c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</row>
    <row r="14" spans="1:111" s="5" customFormat="1" ht="18" customHeight="1">
      <c r="A14" s="197" t="s">
        <v>16</v>
      </c>
      <c r="B14" s="198"/>
      <c r="C14" s="97">
        <f>11655+6842</f>
        <v>18497</v>
      </c>
      <c r="D14" s="97">
        <f>9181+5385</f>
        <v>14566</v>
      </c>
      <c r="E14" s="94" t="s">
        <v>133</v>
      </c>
      <c r="F14" s="94" t="s">
        <v>133</v>
      </c>
      <c r="G14" s="97">
        <f>75476+10288</f>
        <v>85764</v>
      </c>
      <c r="H14" s="97">
        <f>4687+2750</f>
        <v>7437</v>
      </c>
      <c r="I14" s="97">
        <f>4328+2019</f>
        <v>6347</v>
      </c>
      <c r="J14" s="94" t="s">
        <v>133</v>
      </c>
      <c r="K14" s="94" t="s">
        <v>133</v>
      </c>
      <c r="L14" s="103">
        <f>17206+340</f>
        <v>17546</v>
      </c>
      <c r="M14" s="103">
        <v>280</v>
      </c>
      <c r="N14" s="105">
        <f>M14/1075*100</f>
        <v>26.046511627906977</v>
      </c>
      <c r="O14" s="97">
        <v>795</v>
      </c>
      <c r="P14" s="105">
        <f>O14/1075*100</f>
        <v>73.95348837209302</v>
      </c>
      <c r="Q14" s="106">
        <f>(49+40)*100/D14</f>
        <v>0.61101194562680217</v>
      </c>
      <c r="R14" s="21"/>
      <c r="S14" s="16"/>
      <c r="T14" s="97">
        <v>2647</v>
      </c>
      <c r="U14" s="97">
        <v>2083</v>
      </c>
      <c r="V14" s="66">
        <v>51</v>
      </c>
      <c r="W14" s="81">
        <v>2</v>
      </c>
      <c r="X14" s="97">
        <v>4</v>
      </c>
      <c r="Y14" s="94" t="s">
        <v>133</v>
      </c>
      <c r="Z14" s="94" t="s">
        <v>133</v>
      </c>
      <c r="AA14" s="97">
        <v>2</v>
      </c>
      <c r="AB14" s="105">
        <f>AA14/2*100</f>
        <v>100</v>
      </c>
      <c r="AC14" s="94" t="s">
        <v>133</v>
      </c>
      <c r="AD14" s="94" t="s">
        <v>133</v>
      </c>
      <c r="AE14" s="94" t="s">
        <v>133</v>
      </c>
      <c r="AF14" s="94" t="s">
        <v>133</v>
      </c>
      <c r="AG14" s="94" t="s">
        <v>133</v>
      </c>
      <c r="AH14" s="94" t="s">
        <v>133</v>
      </c>
      <c r="AI14" s="97">
        <v>2</v>
      </c>
      <c r="AJ14" s="105">
        <f>AI14/2*100</f>
        <v>100</v>
      </c>
      <c r="AK14" s="94" t="s">
        <v>133</v>
      </c>
      <c r="AL14" s="94" t="s">
        <v>133</v>
      </c>
      <c r="AM14" s="94" t="s">
        <v>133</v>
      </c>
      <c r="AN14" s="94" t="s">
        <v>133</v>
      </c>
      <c r="AO14" s="94" t="s">
        <v>133</v>
      </c>
      <c r="AP14" s="94" t="s">
        <v>133</v>
      </c>
      <c r="AQ14" s="94" t="s">
        <v>133</v>
      </c>
      <c r="AR14" s="94" t="s">
        <v>133</v>
      </c>
      <c r="AS14" s="94" t="s">
        <v>133</v>
      </c>
      <c r="AT14" s="94" t="s">
        <v>133</v>
      </c>
      <c r="AU14" s="97">
        <v>4</v>
      </c>
      <c r="AV14" s="107">
        <f>AU14/4*100</f>
        <v>100</v>
      </c>
      <c r="AW14" s="102" t="s">
        <v>152</v>
      </c>
      <c r="AX14" s="66" t="s">
        <v>152</v>
      </c>
      <c r="AY14" s="66" t="s">
        <v>152</v>
      </c>
      <c r="AZ14" s="66" t="s">
        <v>152</v>
      </c>
      <c r="BA14" s="81" t="s">
        <v>152</v>
      </c>
      <c r="BB14" s="66" t="s">
        <v>152</v>
      </c>
      <c r="BC14" s="66" t="s">
        <v>152</v>
      </c>
      <c r="BD14" s="66" t="s">
        <v>152</v>
      </c>
      <c r="BE14" s="66" t="s">
        <v>152</v>
      </c>
      <c r="BF14" s="66" t="s">
        <v>152</v>
      </c>
      <c r="BG14" s="66" t="s">
        <v>152</v>
      </c>
      <c r="BH14" s="66" t="s">
        <v>152</v>
      </c>
      <c r="BI14" s="81" t="s">
        <v>152</v>
      </c>
      <c r="BJ14" s="94" t="s">
        <v>133</v>
      </c>
      <c r="BK14" s="94" t="s">
        <v>133</v>
      </c>
      <c r="BL14" s="66" t="s">
        <v>152</v>
      </c>
      <c r="BM14" s="66" t="s">
        <v>152</v>
      </c>
      <c r="BN14" s="66" t="s">
        <v>152</v>
      </c>
      <c r="BO14" s="66" t="s">
        <v>152</v>
      </c>
      <c r="BP14" s="66" t="s">
        <v>152</v>
      </c>
      <c r="BQ14" s="66" t="s">
        <v>152</v>
      </c>
      <c r="BR14" s="66" t="s">
        <v>152</v>
      </c>
      <c r="BS14" s="66" t="s">
        <v>152</v>
      </c>
      <c r="BT14" s="94" t="s">
        <v>133</v>
      </c>
      <c r="BU14" s="94" t="s">
        <v>133</v>
      </c>
      <c r="BV14" s="94" t="s">
        <v>133</v>
      </c>
      <c r="BW14" s="94" t="s">
        <v>133</v>
      </c>
      <c r="BX14" s="94" t="s">
        <v>133</v>
      </c>
      <c r="BY14" s="94" t="s">
        <v>133</v>
      </c>
      <c r="BZ14" s="94" t="s">
        <v>133</v>
      </c>
      <c r="CA14" s="96" t="s">
        <v>133</v>
      </c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</row>
    <row r="15" spans="1:111" s="5" customFormat="1" ht="18" customHeight="1">
      <c r="A15" s="197" t="s">
        <v>17</v>
      </c>
      <c r="B15" s="198"/>
      <c r="C15" s="97">
        <v>9768</v>
      </c>
      <c r="D15" s="97">
        <f>4958+3802</f>
        <v>8760</v>
      </c>
      <c r="E15" s="94" t="s">
        <v>133</v>
      </c>
      <c r="F15" s="94" t="s">
        <v>133</v>
      </c>
      <c r="G15" s="97">
        <f>65175+6456</f>
        <v>71631</v>
      </c>
      <c r="H15" s="97">
        <f>2928+2136</f>
        <v>5064</v>
      </c>
      <c r="I15" s="97">
        <f>2759+1499</f>
        <v>4258</v>
      </c>
      <c r="J15" s="94" t="s">
        <v>133</v>
      </c>
      <c r="K15" s="94" t="s">
        <v>133</v>
      </c>
      <c r="L15" s="103">
        <f>14322+180</f>
        <v>14502</v>
      </c>
      <c r="M15" s="103">
        <v>246</v>
      </c>
      <c r="N15" s="105">
        <f>M15/1086*100</f>
        <v>22.651933701657459</v>
      </c>
      <c r="O15" s="97">
        <v>840</v>
      </c>
      <c r="P15" s="105">
        <f>O15/1086*100</f>
        <v>77.348066298342545</v>
      </c>
      <c r="Q15" s="106">
        <f>30*100/D15</f>
        <v>0.34246575342465752</v>
      </c>
      <c r="R15" s="21"/>
      <c r="S15" s="16"/>
      <c r="T15" s="97">
        <v>1859</v>
      </c>
      <c r="U15" s="97">
        <v>1579</v>
      </c>
      <c r="V15" s="66">
        <v>47</v>
      </c>
      <c r="W15" s="81">
        <v>3</v>
      </c>
      <c r="X15" s="97">
        <v>4</v>
      </c>
      <c r="Y15" s="94" t="s">
        <v>133</v>
      </c>
      <c r="Z15" s="94" t="s">
        <v>133</v>
      </c>
      <c r="AA15" s="97">
        <v>2</v>
      </c>
      <c r="AB15" s="105">
        <f>AA15/2*100</f>
        <v>100</v>
      </c>
      <c r="AC15" s="94" t="s">
        <v>133</v>
      </c>
      <c r="AD15" s="94" t="s">
        <v>133</v>
      </c>
      <c r="AE15" s="97">
        <v>1</v>
      </c>
      <c r="AF15" s="105">
        <f>AE15/1*100</f>
        <v>100</v>
      </c>
      <c r="AG15" s="94" t="s">
        <v>133</v>
      </c>
      <c r="AH15" s="94" t="s">
        <v>133</v>
      </c>
      <c r="AI15" s="97">
        <v>1</v>
      </c>
      <c r="AJ15" s="105">
        <f>AI15/1*100</f>
        <v>100</v>
      </c>
      <c r="AK15" s="94" t="s">
        <v>133</v>
      </c>
      <c r="AL15" s="94" t="s">
        <v>133</v>
      </c>
      <c r="AM15" s="94" t="s">
        <v>133</v>
      </c>
      <c r="AN15" s="94" t="s">
        <v>133</v>
      </c>
      <c r="AO15" s="94" t="s">
        <v>133</v>
      </c>
      <c r="AP15" s="94" t="s">
        <v>133</v>
      </c>
      <c r="AQ15" s="94" t="s">
        <v>133</v>
      </c>
      <c r="AR15" s="94" t="s">
        <v>133</v>
      </c>
      <c r="AS15" s="94" t="s">
        <v>133</v>
      </c>
      <c r="AT15" s="94" t="s">
        <v>133</v>
      </c>
      <c r="AU15" s="97">
        <v>5</v>
      </c>
      <c r="AV15" s="107">
        <f>AU15/5*100</f>
        <v>100</v>
      </c>
      <c r="AW15" s="102" t="s">
        <v>152</v>
      </c>
      <c r="AX15" s="66" t="s">
        <v>152</v>
      </c>
      <c r="AY15" s="66" t="s">
        <v>152</v>
      </c>
      <c r="AZ15" s="66" t="s">
        <v>152</v>
      </c>
      <c r="BA15" s="81" t="s">
        <v>152</v>
      </c>
      <c r="BB15" s="66" t="s">
        <v>152</v>
      </c>
      <c r="BC15" s="66" t="s">
        <v>152</v>
      </c>
      <c r="BD15" s="66" t="s">
        <v>152</v>
      </c>
      <c r="BE15" s="66" t="s">
        <v>152</v>
      </c>
      <c r="BF15" s="66" t="s">
        <v>152</v>
      </c>
      <c r="BG15" s="66" t="s">
        <v>152</v>
      </c>
      <c r="BH15" s="66" t="s">
        <v>152</v>
      </c>
      <c r="BI15" s="81" t="s">
        <v>152</v>
      </c>
      <c r="BJ15" s="94" t="s">
        <v>133</v>
      </c>
      <c r="BK15" s="94" t="s">
        <v>133</v>
      </c>
      <c r="BL15" s="66" t="s">
        <v>152</v>
      </c>
      <c r="BM15" s="66" t="s">
        <v>152</v>
      </c>
      <c r="BN15" s="66" t="s">
        <v>152</v>
      </c>
      <c r="BO15" s="66" t="s">
        <v>152</v>
      </c>
      <c r="BP15" s="66" t="s">
        <v>152</v>
      </c>
      <c r="BQ15" s="66" t="s">
        <v>152</v>
      </c>
      <c r="BR15" s="66" t="s">
        <v>152</v>
      </c>
      <c r="BS15" s="66" t="s">
        <v>152</v>
      </c>
      <c r="BT15" s="94" t="s">
        <v>133</v>
      </c>
      <c r="BU15" s="94" t="s">
        <v>133</v>
      </c>
      <c r="BV15" s="94" t="s">
        <v>133</v>
      </c>
      <c r="BW15" s="94" t="s">
        <v>133</v>
      </c>
      <c r="BX15" s="94" t="s">
        <v>133</v>
      </c>
      <c r="BY15" s="94" t="s">
        <v>133</v>
      </c>
      <c r="BZ15" s="94" t="s">
        <v>133</v>
      </c>
      <c r="CA15" s="96" t="s">
        <v>133</v>
      </c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</row>
    <row r="16" spans="1:111" s="5" customFormat="1" ht="18" customHeight="1">
      <c r="A16" s="197" t="s">
        <v>19</v>
      </c>
      <c r="B16" s="198"/>
      <c r="C16" s="97">
        <v>10840</v>
      </c>
      <c r="D16" s="97">
        <f>357+9894</f>
        <v>10251</v>
      </c>
      <c r="E16" s="94" t="s">
        <v>133</v>
      </c>
      <c r="F16" s="94" t="s">
        <v>133</v>
      </c>
      <c r="G16" s="97">
        <f>9047+129655</f>
        <v>138702</v>
      </c>
      <c r="H16" s="97">
        <f>320+5711</f>
        <v>6031</v>
      </c>
      <c r="I16" s="97">
        <f>308+5050</f>
        <v>5358</v>
      </c>
      <c r="J16" s="94" t="s">
        <v>133</v>
      </c>
      <c r="K16" s="94" t="s">
        <v>133</v>
      </c>
      <c r="L16" s="103">
        <f>5308+23094</f>
        <v>28402</v>
      </c>
      <c r="M16" s="103">
        <v>318</v>
      </c>
      <c r="N16" s="105">
        <f>M16/1340*100</f>
        <v>23.731343283582092</v>
      </c>
      <c r="O16" s="97">
        <v>1022</v>
      </c>
      <c r="P16" s="105">
        <f>O16/1340*100</f>
        <v>76.268656716417922</v>
      </c>
      <c r="Q16" s="106">
        <f>48*100/D16</f>
        <v>0.46824700029265437</v>
      </c>
      <c r="R16" s="21"/>
      <c r="S16" s="16"/>
      <c r="T16" s="97">
        <v>2116</v>
      </c>
      <c r="U16" s="97">
        <v>1753</v>
      </c>
      <c r="V16" s="97">
        <v>21</v>
      </c>
      <c r="W16" s="81">
        <v>4</v>
      </c>
      <c r="X16" s="97">
        <v>34</v>
      </c>
      <c r="Y16" s="97">
        <v>3</v>
      </c>
      <c r="Z16" s="105">
        <f>Y16/17*100</f>
        <v>17.647058823529413</v>
      </c>
      <c r="AA16" s="97">
        <v>14</v>
      </c>
      <c r="AB16" s="105">
        <f>AA16/17*100</f>
        <v>82.35294117647058</v>
      </c>
      <c r="AC16" s="94" t="s">
        <v>133</v>
      </c>
      <c r="AD16" s="94" t="s">
        <v>133</v>
      </c>
      <c r="AE16" s="97">
        <v>2</v>
      </c>
      <c r="AF16" s="105">
        <f>AE16/2*100</f>
        <v>100</v>
      </c>
      <c r="AG16" s="97">
        <v>3</v>
      </c>
      <c r="AH16" s="105">
        <f>AG16/14*100</f>
        <v>21.428571428571427</v>
      </c>
      <c r="AI16" s="97">
        <v>11</v>
      </c>
      <c r="AJ16" s="105">
        <f>AI16/14*100</f>
        <v>78.571428571428569</v>
      </c>
      <c r="AK16" s="94" t="s">
        <v>133</v>
      </c>
      <c r="AL16" s="94" t="s">
        <v>133</v>
      </c>
      <c r="AM16" s="97">
        <v>1</v>
      </c>
      <c r="AN16" s="105">
        <f>AM16/1*100</f>
        <v>100</v>
      </c>
      <c r="AO16" s="94" t="s">
        <v>133</v>
      </c>
      <c r="AP16" s="94" t="s">
        <v>133</v>
      </c>
      <c r="AQ16" s="94" t="s">
        <v>133</v>
      </c>
      <c r="AR16" s="94" t="s">
        <v>133</v>
      </c>
      <c r="AS16" s="94" t="s">
        <v>133</v>
      </c>
      <c r="AT16" s="94" t="s">
        <v>133</v>
      </c>
      <c r="AU16" s="97">
        <v>14</v>
      </c>
      <c r="AV16" s="107">
        <f>AU16/14*100</f>
        <v>100</v>
      </c>
      <c r="AW16" s="102" t="s">
        <v>152</v>
      </c>
      <c r="AX16" s="97">
        <v>999</v>
      </c>
      <c r="AY16" s="105">
        <f>AX16/2893*100</f>
        <v>34.531628067749743</v>
      </c>
      <c r="AZ16" s="97">
        <v>1894</v>
      </c>
      <c r="BA16" s="107">
        <f>AZ16/2893*100</f>
        <v>65.468371932250264</v>
      </c>
      <c r="BB16" s="66" t="s">
        <v>152</v>
      </c>
      <c r="BC16" s="66" t="s">
        <v>152</v>
      </c>
      <c r="BD16" s="66" t="s">
        <v>152</v>
      </c>
      <c r="BE16" s="66" t="s">
        <v>152</v>
      </c>
      <c r="BF16" s="66" t="s">
        <v>152</v>
      </c>
      <c r="BG16" s="66" t="s">
        <v>152</v>
      </c>
      <c r="BH16" s="66" t="s">
        <v>152</v>
      </c>
      <c r="BI16" s="81" t="s">
        <v>152</v>
      </c>
      <c r="BJ16" s="94" t="s">
        <v>133</v>
      </c>
      <c r="BK16" s="94" t="s">
        <v>133</v>
      </c>
      <c r="BL16" s="94" t="s">
        <v>133</v>
      </c>
      <c r="BM16" s="118">
        <v>1</v>
      </c>
      <c r="BN16" s="118">
        <v>3</v>
      </c>
      <c r="BO16" s="94" t="s">
        <v>133</v>
      </c>
      <c r="BP16" s="118">
        <v>7</v>
      </c>
      <c r="BQ16" s="118">
        <v>22</v>
      </c>
      <c r="BR16" s="118">
        <v>4</v>
      </c>
      <c r="BS16" s="118">
        <v>21</v>
      </c>
      <c r="BT16" s="94" t="s">
        <v>133</v>
      </c>
      <c r="BU16" s="94" t="s">
        <v>133</v>
      </c>
      <c r="BV16" s="94" t="s">
        <v>133</v>
      </c>
      <c r="BW16" s="94" t="s">
        <v>133</v>
      </c>
      <c r="BX16" s="94" t="s">
        <v>133</v>
      </c>
      <c r="BY16" s="94" t="s">
        <v>133</v>
      </c>
      <c r="BZ16" s="94" t="s">
        <v>133</v>
      </c>
      <c r="CA16" s="96" t="s">
        <v>133</v>
      </c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</row>
    <row r="17" spans="1:111" s="5" customFormat="1" ht="18" customHeight="1">
      <c r="A17" s="197" t="s">
        <v>20</v>
      </c>
      <c r="B17" s="198"/>
      <c r="C17" s="97">
        <f>9967+6</f>
        <v>9973</v>
      </c>
      <c r="D17" s="97">
        <f>3+8648</f>
        <v>8651</v>
      </c>
      <c r="E17" s="94" t="s">
        <v>133</v>
      </c>
      <c r="F17" s="94" t="s">
        <v>133</v>
      </c>
      <c r="G17" s="97">
        <v>126639</v>
      </c>
      <c r="H17" s="97">
        <f>3+5822</f>
        <v>5825</v>
      </c>
      <c r="I17" s="97">
        <f>4771</f>
        <v>4771</v>
      </c>
      <c r="J17" s="94" t="s">
        <v>133</v>
      </c>
      <c r="K17" s="94" t="s">
        <v>133</v>
      </c>
      <c r="L17" s="103">
        <f>2+19866</f>
        <v>19868</v>
      </c>
      <c r="M17" s="103">
        <v>379</v>
      </c>
      <c r="N17" s="105">
        <f>M17/1242*100</f>
        <v>30.515297906602257</v>
      </c>
      <c r="O17" s="97">
        <v>863</v>
      </c>
      <c r="P17" s="105">
        <f>O17/1242*100</f>
        <v>69.484702093397743</v>
      </c>
      <c r="Q17" s="106">
        <f>51*100/D17</f>
        <v>0.58952722228644083</v>
      </c>
      <c r="R17" s="21"/>
      <c r="S17" s="16"/>
      <c r="T17" s="97">
        <v>2182</v>
      </c>
      <c r="U17" s="97">
        <v>2013</v>
      </c>
      <c r="V17" s="66">
        <v>37</v>
      </c>
      <c r="W17" s="98">
        <v>1</v>
      </c>
      <c r="X17" s="97">
        <v>39</v>
      </c>
      <c r="Y17" s="97">
        <v>1</v>
      </c>
      <c r="Z17" s="105">
        <f>Y17/20*100</f>
        <v>5</v>
      </c>
      <c r="AA17" s="97">
        <v>19</v>
      </c>
      <c r="AB17" s="105">
        <f>AA17/20*100</f>
        <v>95</v>
      </c>
      <c r="AC17" s="94" t="s">
        <v>133</v>
      </c>
      <c r="AD17" s="94" t="s">
        <v>133</v>
      </c>
      <c r="AE17" s="97">
        <v>6</v>
      </c>
      <c r="AF17" s="105">
        <f>AE17/6*100</f>
        <v>100</v>
      </c>
      <c r="AG17" s="97">
        <v>1</v>
      </c>
      <c r="AH17" s="105">
        <f>AG17/13*100</f>
        <v>7.6923076923076925</v>
      </c>
      <c r="AI17" s="97">
        <v>12</v>
      </c>
      <c r="AJ17" s="105">
        <f>AI17/13*100</f>
        <v>92.307692307692307</v>
      </c>
      <c r="AK17" s="94" t="s">
        <v>133</v>
      </c>
      <c r="AL17" s="94" t="s">
        <v>133</v>
      </c>
      <c r="AM17" s="94" t="s">
        <v>133</v>
      </c>
      <c r="AN17" s="94" t="s">
        <v>133</v>
      </c>
      <c r="AO17" s="94" t="s">
        <v>133</v>
      </c>
      <c r="AP17" s="94" t="s">
        <v>133</v>
      </c>
      <c r="AQ17" s="94" t="s">
        <v>133</v>
      </c>
      <c r="AR17" s="94" t="s">
        <v>133</v>
      </c>
      <c r="AS17" s="94" t="s">
        <v>133</v>
      </c>
      <c r="AT17" s="94" t="s">
        <v>133</v>
      </c>
      <c r="AU17" s="97">
        <v>10</v>
      </c>
      <c r="AV17" s="107">
        <f>AU17/10*100</f>
        <v>100</v>
      </c>
      <c r="AW17" s="100">
        <v>112</v>
      </c>
      <c r="AX17" s="97">
        <v>1117</v>
      </c>
      <c r="AY17" s="105">
        <f>AX17/3276*100</f>
        <v>34.0964590964591</v>
      </c>
      <c r="AZ17" s="97">
        <v>2159</v>
      </c>
      <c r="BA17" s="107">
        <f>AZ17/3276*100</f>
        <v>65.9035409035409</v>
      </c>
      <c r="BB17" s="104">
        <v>5</v>
      </c>
      <c r="BC17" s="94" t="s">
        <v>133</v>
      </c>
      <c r="BD17" s="97">
        <v>54</v>
      </c>
      <c r="BE17" s="97">
        <v>1</v>
      </c>
      <c r="BF17" s="97">
        <v>309</v>
      </c>
      <c r="BG17" s="97">
        <v>64</v>
      </c>
      <c r="BH17" s="97">
        <v>1</v>
      </c>
      <c r="BI17" s="98">
        <v>2</v>
      </c>
      <c r="BJ17" s="94" t="s">
        <v>133</v>
      </c>
      <c r="BK17" s="94" t="s">
        <v>133</v>
      </c>
      <c r="BL17" s="94" t="s">
        <v>133</v>
      </c>
      <c r="BM17" s="118">
        <v>1</v>
      </c>
      <c r="BN17" s="118">
        <v>3</v>
      </c>
      <c r="BO17" s="94" t="s">
        <v>133</v>
      </c>
      <c r="BP17" s="118">
        <v>12</v>
      </c>
      <c r="BQ17" s="118">
        <v>34</v>
      </c>
      <c r="BR17" s="118">
        <v>4</v>
      </c>
      <c r="BS17" s="118">
        <v>13</v>
      </c>
      <c r="BT17" s="94" t="s">
        <v>133</v>
      </c>
      <c r="BU17" s="94" t="s">
        <v>133</v>
      </c>
      <c r="BV17" s="94" t="s">
        <v>133</v>
      </c>
      <c r="BW17" s="94" t="s">
        <v>133</v>
      </c>
      <c r="BX17" s="94" t="s">
        <v>133</v>
      </c>
      <c r="BY17" s="94" t="s">
        <v>133</v>
      </c>
      <c r="BZ17" s="94" t="s">
        <v>133</v>
      </c>
      <c r="CA17" s="96" t="s">
        <v>133</v>
      </c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</row>
    <row r="18" spans="1:111" ht="9" customHeight="1">
      <c r="A18" s="4"/>
      <c r="B18" s="2"/>
      <c r="C18" s="14"/>
      <c r="D18" s="14"/>
      <c r="E18" s="14"/>
      <c r="F18" s="14"/>
      <c r="G18" s="14"/>
      <c r="H18" s="14"/>
      <c r="I18" s="14"/>
      <c r="J18" s="16"/>
      <c r="K18" s="16"/>
      <c r="L18" s="14"/>
      <c r="M18" s="14"/>
      <c r="N18" s="80"/>
      <c r="O18" s="14"/>
      <c r="P18" s="80"/>
      <c r="Q18" s="11"/>
      <c r="R18" s="21"/>
      <c r="S18" s="16"/>
      <c r="T18" s="16"/>
      <c r="U18" s="16"/>
      <c r="V18" s="17"/>
      <c r="W18" s="17"/>
      <c r="X18" s="32"/>
      <c r="Y18" s="6"/>
      <c r="Z18" s="6"/>
      <c r="AA18" s="6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87"/>
      <c r="AS18" s="88"/>
      <c r="AT18" s="58"/>
      <c r="AU18" s="58"/>
      <c r="AV18" s="73"/>
      <c r="AW18" s="72"/>
      <c r="AX18" s="23"/>
      <c r="AY18" s="23"/>
      <c r="AZ18" s="23"/>
      <c r="BA18" s="74"/>
      <c r="BB18" s="23"/>
      <c r="BC18" s="23"/>
      <c r="BD18" s="23"/>
      <c r="BE18" s="23"/>
      <c r="BF18" s="23"/>
      <c r="BG18" s="23"/>
      <c r="BH18" s="23"/>
      <c r="BI18" s="74"/>
      <c r="BJ18" s="115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7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</row>
    <row r="19" spans="1:111" s="28" customFormat="1" ht="108" customHeight="1">
      <c r="A19" s="199" t="s">
        <v>5</v>
      </c>
      <c r="B19" s="27" t="s">
        <v>6</v>
      </c>
      <c r="C19" s="176" t="s">
        <v>51</v>
      </c>
      <c r="D19" s="154" t="s">
        <v>52</v>
      </c>
      <c r="E19" s="154" t="s">
        <v>53</v>
      </c>
      <c r="F19" s="154" t="s">
        <v>54</v>
      </c>
      <c r="G19" s="154" t="s">
        <v>55</v>
      </c>
      <c r="H19" s="154" t="s">
        <v>56</v>
      </c>
      <c r="I19" s="154" t="s">
        <v>57</v>
      </c>
      <c r="J19" s="154" t="s">
        <v>58</v>
      </c>
      <c r="K19" s="154" t="s">
        <v>59</v>
      </c>
      <c r="L19" s="154" t="s">
        <v>60</v>
      </c>
      <c r="M19" s="154" t="s">
        <v>81</v>
      </c>
      <c r="N19" s="38" t="s">
        <v>80</v>
      </c>
      <c r="O19" s="154" t="s">
        <v>83</v>
      </c>
      <c r="P19" s="36" t="s">
        <v>82</v>
      </c>
      <c r="Q19" s="86" t="s">
        <v>61</v>
      </c>
      <c r="R19" s="173" t="s">
        <v>47</v>
      </c>
      <c r="S19" s="154" t="s">
        <v>48</v>
      </c>
      <c r="T19" s="154" t="s">
        <v>115</v>
      </c>
      <c r="U19" s="154" t="s">
        <v>116</v>
      </c>
      <c r="V19" s="154" t="s">
        <v>49</v>
      </c>
      <c r="W19" s="154" t="s">
        <v>50</v>
      </c>
      <c r="X19" s="163" t="s">
        <v>67</v>
      </c>
      <c r="Y19" s="130" t="s">
        <v>68</v>
      </c>
      <c r="Z19" s="48" t="s">
        <v>76</v>
      </c>
      <c r="AA19" s="130" t="s">
        <v>69</v>
      </c>
      <c r="AB19" s="45" t="s">
        <v>77</v>
      </c>
      <c r="AC19" s="130" t="s">
        <v>97</v>
      </c>
      <c r="AD19" s="55" t="s">
        <v>98</v>
      </c>
      <c r="AE19" s="130" t="s">
        <v>100</v>
      </c>
      <c r="AF19" s="55" t="s">
        <v>101</v>
      </c>
      <c r="AG19" s="130" t="s">
        <v>137</v>
      </c>
      <c r="AH19" s="55" t="s">
        <v>138</v>
      </c>
      <c r="AI19" s="130" t="s">
        <v>140</v>
      </c>
      <c r="AJ19" s="55" t="s">
        <v>141</v>
      </c>
      <c r="AK19" s="130" t="s">
        <v>142</v>
      </c>
      <c r="AL19" s="55" t="s">
        <v>143</v>
      </c>
      <c r="AM19" s="130" t="s">
        <v>145</v>
      </c>
      <c r="AN19" s="55" t="s">
        <v>146</v>
      </c>
      <c r="AO19" s="130" t="s">
        <v>147</v>
      </c>
      <c r="AP19" s="55" t="s">
        <v>148</v>
      </c>
      <c r="AQ19" s="130" t="s">
        <v>150</v>
      </c>
      <c r="AR19" s="55" t="s">
        <v>151</v>
      </c>
      <c r="AS19" s="130" t="s">
        <v>70</v>
      </c>
      <c r="AT19" s="48" t="s">
        <v>78</v>
      </c>
      <c r="AU19" s="130" t="s">
        <v>71</v>
      </c>
      <c r="AV19" s="50" t="s">
        <v>79</v>
      </c>
      <c r="AW19" s="167" t="s">
        <v>118</v>
      </c>
      <c r="AX19" s="146" t="s">
        <v>106</v>
      </c>
      <c r="AY19" s="59" t="s">
        <v>108</v>
      </c>
      <c r="AZ19" s="125" t="s">
        <v>107</v>
      </c>
      <c r="BA19" s="70" t="s">
        <v>109</v>
      </c>
      <c r="BB19" s="146" t="s">
        <v>88</v>
      </c>
      <c r="BC19" s="125" t="s">
        <v>89</v>
      </c>
      <c r="BD19" s="125" t="s">
        <v>90</v>
      </c>
      <c r="BE19" s="125" t="s">
        <v>91</v>
      </c>
      <c r="BF19" s="125" t="s">
        <v>92</v>
      </c>
      <c r="BG19" s="125" t="s">
        <v>93</v>
      </c>
      <c r="BH19" s="125" t="s">
        <v>94</v>
      </c>
      <c r="BI19" s="127" t="s">
        <v>95</v>
      </c>
      <c r="BJ19" s="173" t="s">
        <v>167</v>
      </c>
      <c r="BK19" s="154" t="s">
        <v>168</v>
      </c>
      <c r="BL19" s="154" t="s">
        <v>169</v>
      </c>
      <c r="BM19" s="154" t="s">
        <v>170</v>
      </c>
      <c r="BN19" s="154" t="s">
        <v>171</v>
      </c>
      <c r="BO19" s="154" t="s">
        <v>172</v>
      </c>
      <c r="BP19" s="154" t="s">
        <v>173</v>
      </c>
      <c r="BQ19" s="154" t="s">
        <v>174</v>
      </c>
      <c r="BR19" s="154" t="s">
        <v>175</v>
      </c>
      <c r="BS19" s="154" t="s">
        <v>176</v>
      </c>
      <c r="BT19" s="154" t="s">
        <v>177</v>
      </c>
      <c r="BU19" s="154" t="s">
        <v>178</v>
      </c>
      <c r="BV19" s="154" t="s">
        <v>179</v>
      </c>
      <c r="BW19" s="154" t="s">
        <v>180</v>
      </c>
      <c r="BX19" s="154" t="s">
        <v>181</v>
      </c>
      <c r="BY19" s="154" t="s">
        <v>182</v>
      </c>
      <c r="BZ19" s="154" t="s">
        <v>183</v>
      </c>
      <c r="CA19" s="204" t="s">
        <v>184</v>
      </c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</row>
    <row r="20" spans="1:111" s="28" customFormat="1" ht="96">
      <c r="A20" s="200"/>
      <c r="B20" s="29" t="s">
        <v>7</v>
      </c>
      <c r="C20" s="177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40" t="s">
        <v>84</v>
      </c>
      <c r="O20" s="172"/>
      <c r="P20" s="42" t="s">
        <v>84</v>
      </c>
      <c r="Q20" s="86" t="s">
        <v>62</v>
      </c>
      <c r="R20" s="162"/>
      <c r="S20" s="155"/>
      <c r="T20" s="155"/>
      <c r="U20" s="155"/>
      <c r="V20" s="156"/>
      <c r="W20" s="156"/>
      <c r="X20" s="164"/>
      <c r="Y20" s="131"/>
      <c r="Z20" s="48" t="s">
        <v>74</v>
      </c>
      <c r="AA20" s="131"/>
      <c r="AB20" s="48" t="s">
        <v>74</v>
      </c>
      <c r="AC20" s="131"/>
      <c r="AD20" s="55" t="s">
        <v>99</v>
      </c>
      <c r="AE20" s="131"/>
      <c r="AF20" s="55" t="s">
        <v>99</v>
      </c>
      <c r="AG20" s="131"/>
      <c r="AH20" s="55" t="s">
        <v>139</v>
      </c>
      <c r="AI20" s="131"/>
      <c r="AJ20" s="55" t="s">
        <v>139</v>
      </c>
      <c r="AK20" s="131"/>
      <c r="AL20" s="55" t="s">
        <v>144</v>
      </c>
      <c r="AM20" s="131"/>
      <c r="AN20" s="55" t="s">
        <v>144</v>
      </c>
      <c r="AO20" s="131"/>
      <c r="AP20" s="55" t="s">
        <v>149</v>
      </c>
      <c r="AQ20" s="131"/>
      <c r="AR20" s="55" t="s">
        <v>149</v>
      </c>
      <c r="AS20" s="131"/>
      <c r="AT20" s="48" t="s">
        <v>75</v>
      </c>
      <c r="AU20" s="131"/>
      <c r="AV20" s="50" t="s">
        <v>75</v>
      </c>
      <c r="AW20" s="168"/>
      <c r="AX20" s="147"/>
      <c r="AY20" s="63" t="s">
        <v>110</v>
      </c>
      <c r="AZ20" s="126"/>
      <c r="BA20" s="75" t="s">
        <v>110</v>
      </c>
      <c r="BB20" s="147"/>
      <c r="BC20" s="126"/>
      <c r="BD20" s="126"/>
      <c r="BE20" s="126"/>
      <c r="BF20" s="126"/>
      <c r="BG20" s="126"/>
      <c r="BH20" s="126"/>
      <c r="BI20" s="128"/>
      <c r="BJ20" s="254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2"/>
      <c r="BV20" s="172"/>
      <c r="BW20" s="172"/>
      <c r="BX20" s="172"/>
      <c r="BY20" s="172"/>
      <c r="BZ20" s="172"/>
      <c r="CA20" s="206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</row>
    <row r="21" spans="1:111" s="3" customFormat="1" ht="26.25" customHeight="1">
      <c r="A21" s="195" t="s">
        <v>8</v>
      </c>
      <c r="B21" s="196"/>
      <c r="C21" s="174" t="s">
        <v>40</v>
      </c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5"/>
      <c r="R21" s="216" t="s">
        <v>42</v>
      </c>
      <c r="S21" s="217"/>
      <c r="T21" s="240" t="s">
        <v>136</v>
      </c>
      <c r="U21" s="241"/>
      <c r="V21" s="241"/>
      <c r="W21" s="242"/>
      <c r="X21" s="178" t="s">
        <v>43</v>
      </c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80"/>
      <c r="AW21" s="79" t="s">
        <v>120</v>
      </c>
      <c r="AX21" s="61"/>
      <c r="AY21" s="61"/>
      <c r="AZ21" s="61"/>
      <c r="BA21" s="69"/>
      <c r="BB21" s="148" t="s">
        <v>96</v>
      </c>
      <c r="BC21" s="149"/>
      <c r="BD21" s="149"/>
      <c r="BE21" s="149"/>
      <c r="BF21" s="149"/>
      <c r="BG21" s="149"/>
      <c r="BH21" s="149"/>
      <c r="BI21" s="150"/>
      <c r="BJ21" s="248" t="s">
        <v>186</v>
      </c>
      <c r="BK21" s="249"/>
      <c r="BL21" s="249"/>
      <c r="BM21" s="249"/>
      <c r="BN21" s="249"/>
      <c r="BO21" s="249"/>
      <c r="BP21" s="249"/>
      <c r="BQ21" s="249"/>
      <c r="BR21" s="249"/>
      <c r="BS21" s="249"/>
      <c r="BT21" s="249"/>
      <c r="BU21" s="249"/>
      <c r="BV21" s="249"/>
      <c r="BW21" s="249"/>
      <c r="BX21" s="249"/>
      <c r="BY21" s="249"/>
      <c r="BZ21" s="249"/>
      <c r="CA21" s="250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</row>
    <row r="22" spans="1:111" s="33" customFormat="1" ht="66.75" customHeight="1" thickBot="1">
      <c r="A22" s="187" t="s">
        <v>18</v>
      </c>
      <c r="B22" s="188"/>
      <c r="C22" s="211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3"/>
      <c r="R22" s="214"/>
      <c r="S22" s="215"/>
      <c r="T22" s="215"/>
      <c r="U22" s="215"/>
      <c r="V22" s="215"/>
      <c r="W22" s="215"/>
      <c r="X22" s="237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  <c r="AN22" s="238"/>
      <c r="AO22" s="238"/>
      <c r="AP22" s="238"/>
      <c r="AQ22" s="238"/>
      <c r="AR22" s="238"/>
      <c r="AS22" s="238"/>
      <c r="AT22" s="238"/>
      <c r="AU22" s="238"/>
      <c r="AV22" s="239"/>
      <c r="AW22" s="76"/>
      <c r="AX22" s="230"/>
      <c r="AY22" s="231"/>
      <c r="AZ22" s="231"/>
      <c r="BA22" s="232"/>
      <c r="BB22" s="132" t="s">
        <v>134</v>
      </c>
      <c r="BC22" s="133"/>
      <c r="BD22" s="133"/>
      <c r="BE22" s="133"/>
      <c r="BF22" s="133"/>
      <c r="BG22" s="133"/>
      <c r="BH22" s="133"/>
      <c r="BI22" s="134"/>
      <c r="BJ22" s="251"/>
      <c r="BK22" s="252"/>
      <c r="BL22" s="252"/>
      <c r="BM22" s="252"/>
      <c r="BN22" s="252"/>
      <c r="BO22" s="252"/>
      <c r="BP22" s="252"/>
      <c r="BQ22" s="252"/>
      <c r="BR22" s="252"/>
      <c r="BS22" s="252"/>
      <c r="BT22" s="252"/>
      <c r="BU22" s="252"/>
      <c r="BV22" s="252"/>
      <c r="BW22" s="252"/>
      <c r="BX22" s="252"/>
      <c r="BY22" s="252"/>
      <c r="BZ22" s="252"/>
      <c r="CA22" s="253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</row>
    <row r="23" spans="1:111" ht="36" customHeight="1"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85"/>
      <c r="CX23" s="85"/>
      <c r="CY23" s="85"/>
      <c r="CZ23" s="85"/>
      <c r="DA23" s="85"/>
      <c r="DB23" s="85"/>
      <c r="DC23" s="85"/>
      <c r="DD23" s="85"/>
      <c r="DE23" s="85"/>
      <c r="DF23" s="85"/>
      <c r="DG23" s="85"/>
    </row>
    <row r="24" spans="1:111" ht="15.75" customHeight="1">
      <c r="AW24" s="64"/>
      <c r="AX24" s="64"/>
      <c r="AY24" s="64"/>
      <c r="AZ24" s="64"/>
      <c r="BA24" s="41"/>
      <c r="BB24" s="41"/>
      <c r="BC24" s="41"/>
      <c r="BD24" s="41"/>
      <c r="BE24" s="41"/>
      <c r="BF24" s="41"/>
      <c r="BG24" s="56"/>
      <c r="BH24" s="56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85"/>
      <c r="CV24" s="85"/>
      <c r="CW24" s="85"/>
      <c r="CX24" s="85"/>
      <c r="CY24" s="85"/>
      <c r="CZ24" s="85"/>
      <c r="DA24" s="85"/>
      <c r="DB24" s="85"/>
      <c r="DC24" s="85"/>
      <c r="DD24" s="85"/>
      <c r="DE24" s="85"/>
      <c r="DF24" s="85"/>
      <c r="DG24" s="85"/>
    </row>
    <row r="25" spans="1:111"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  <c r="CX25" s="85"/>
      <c r="CY25" s="85"/>
      <c r="CZ25" s="85"/>
      <c r="DA25" s="85"/>
      <c r="DB25" s="85"/>
      <c r="DC25" s="85"/>
      <c r="DD25" s="85"/>
      <c r="DE25" s="85"/>
      <c r="DF25" s="85"/>
      <c r="DG25" s="85"/>
    </row>
    <row r="26" spans="1:111">
      <c r="R26" s="8"/>
      <c r="S26" s="8"/>
      <c r="T26" s="66"/>
      <c r="U26" s="66"/>
      <c r="V26" s="13"/>
      <c r="W26" s="13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5"/>
      <c r="CY26" s="85"/>
      <c r="CZ26" s="85"/>
      <c r="DA26" s="85"/>
      <c r="DB26" s="85"/>
      <c r="DC26" s="85"/>
      <c r="DD26" s="85"/>
      <c r="DE26" s="85"/>
      <c r="DF26" s="85"/>
      <c r="DG26" s="85"/>
    </row>
    <row r="27" spans="1:111">
      <c r="R27" s="8"/>
      <c r="S27" s="8"/>
      <c r="T27" s="66"/>
      <c r="U27" s="66"/>
      <c r="V27" s="13"/>
      <c r="W27" s="13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  <c r="CO27" s="85"/>
      <c r="CP27" s="85"/>
      <c r="CQ27" s="85"/>
      <c r="CR27" s="85"/>
      <c r="CS27" s="85"/>
      <c r="CT27" s="85"/>
      <c r="CU27" s="85"/>
      <c r="CV27" s="85"/>
      <c r="CW27" s="85"/>
      <c r="CX27" s="85"/>
      <c r="CY27" s="85"/>
      <c r="CZ27" s="85"/>
      <c r="DA27" s="85"/>
      <c r="DB27" s="85"/>
      <c r="DC27" s="85"/>
      <c r="DD27" s="85"/>
      <c r="DE27" s="85"/>
      <c r="DF27" s="85"/>
      <c r="DG27" s="85"/>
    </row>
    <row r="28" spans="1:111">
      <c r="R28" s="8"/>
      <c r="S28" s="8"/>
      <c r="T28" s="66"/>
      <c r="U28" s="66"/>
      <c r="V28" s="13"/>
      <c r="W28" s="13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  <c r="CO28" s="85"/>
      <c r="CP28" s="85"/>
      <c r="CQ28" s="85"/>
      <c r="CR28" s="85"/>
      <c r="CS28" s="85"/>
      <c r="CT28" s="85"/>
      <c r="CU28" s="85"/>
      <c r="CV28" s="85"/>
      <c r="CW28" s="85"/>
      <c r="CX28" s="85"/>
      <c r="CY28" s="85"/>
      <c r="CZ28" s="85"/>
      <c r="DA28" s="85"/>
      <c r="DB28" s="85"/>
      <c r="DC28" s="85"/>
      <c r="DD28" s="85"/>
      <c r="DE28" s="85"/>
      <c r="DF28" s="85"/>
      <c r="DG28" s="85"/>
    </row>
    <row r="29" spans="1:111">
      <c r="R29" s="8"/>
      <c r="S29" s="8"/>
      <c r="T29" s="66"/>
      <c r="U29" s="66"/>
      <c r="V29" s="13"/>
      <c r="W29" s="13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85"/>
      <c r="CU29" s="85"/>
      <c r="CV29" s="85"/>
      <c r="CW29" s="85"/>
      <c r="CX29" s="85"/>
      <c r="CY29" s="85"/>
      <c r="CZ29" s="85"/>
      <c r="DA29" s="85"/>
      <c r="DB29" s="85"/>
      <c r="DC29" s="85"/>
      <c r="DD29" s="85"/>
      <c r="DE29" s="85"/>
      <c r="DF29" s="85"/>
      <c r="DG29" s="85"/>
    </row>
    <row r="30" spans="1:111">
      <c r="R30" s="8"/>
      <c r="S30" s="8"/>
      <c r="T30" s="66"/>
      <c r="U30" s="66"/>
      <c r="V30" s="13"/>
      <c r="W30" s="13"/>
      <c r="CB30" s="85"/>
      <c r="CC30" s="85"/>
      <c r="CD30" s="85"/>
      <c r="CE30" s="85"/>
      <c r="CF30" s="85"/>
      <c r="CG30" s="85"/>
      <c r="CH30" s="85"/>
      <c r="CI30" s="85"/>
      <c r="CJ30" s="85"/>
      <c r="CK30" s="85"/>
      <c r="CL30" s="85"/>
      <c r="CM30" s="85"/>
      <c r="CN30" s="85"/>
      <c r="CO30" s="85"/>
      <c r="CP30" s="85"/>
      <c r="CQ30" s="85"/>
      <c r="CR30" s="85"/>
      <c r="CS30" s="85"/>
      <c r="CT30" s="85"/>
      <c r="CU30" s="85"/>
      <c r="CV30" s="85"/>
      <c r="CW30" s="85"/>
      <c r="CX30" s="85"/>
      <c r="CY30" s="85"/>
      <c r="CZ30" s="85"/>
      <c r="DA30" s="85"/>
      <c r="DB30" s="85"/>
      <c r="DC30" s="85"/>
      <c r="DD30" s="85"/>
      <c r="DE30" s="85"/>
      <c r="DF30" s="85"/>
      <c r="DG30" s="85"/>
    </row>
    <row r="31" spans="1:111">
      <c r="R31" s="18"/>
      <c r="S31" s="18"/>
      <c r="T31" s="18"/>
      <c r="U31" s="18"/>
      <c r="V31" s="19"/>
      <c r="W31" s="19"/>
      <c r="CB31" s="85"/>
      <c r="CC31" s="85"/>
      <c r="CD31" s="85"/>
      <c r="CE31" s="85"/>
      <c r="CF31" s="85"/>
      <c r="CG31" s="85"/>
      <c r="CH31" s="85"/>
      <c r="CI31" s="85"/>
      <c r="CJ31" s="85"/>
      <c r="CK31" s="85"/>
      <c r="CL31" s="85"/>
      <c r="CM31" s="85"/>
      <c r="CN31" s="85"/>
      <c r="CO31" s="85"/>
      <c r="CP31" s="85"/>
      <c r="CQ31" s="85"/>
      <c r="CR31" s="85"/>
      <c r="CS31" s="85"/>
      <c r="CT31" s="85"/>
      <c r="CU31" s="85"/>
      <c r="CV31" s="85"/>
      <c r="CW31" s="85"/>
      <c r="CX31" s="85"/>
      <c r="CY31" s="85"/>
      <c r="CZ31" s="85"/>
      <c r="DA31" s="85"/>
      <c r="DB31" s="85"/>
      <c r="DC31" s="85"/>
      <c r="DD31" s="85"/>
      <c r="DE31" s="85"/>
      <c r="DF31" s="85"/>
      <c r="DG31" s="85"/>
    </row>
    <row r="32" spans="1:111">
      <c r="R32" s="8"/>
      <c r="S32" s="8"/>
      <c r="T32" s="66"/>
      <c r="U32" s="66"/>
      <c r="V32" s="13"/>
      <c r="W32" s="13"/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  <c r="CM32" s="85"/>
      <c r="CN32" s="85"/>
      <c r="CO32" s="85"/>
      <c r="CP32" s="85"/>
      <c r="CQ32" s="85"/>
      <c r="CR32" s="85"/>
      <c r="CS32" s="85"/>
      <c r="CT32" s="85"/>
      <c r="CU32" s="85"/>
      <c r="CV32" s="85"/>
      <c r="CW32" s="85"/>
      <c r="CX32" s="85"/>
      <c r="CY32" s="85"/>
      <c r="CZ32" s="85"/>
      <c r="DA32" s="85"/>
      <c r="DB32" s="85"/>
      <c r="DC32" s="85"/>
      <c r="DD32" s="85"/>
      <c r="DE32" s="85"/>
      <c r="DF32" s="85"/>
      <c r="DG32" s="85"/>
    </row>
    <row r="33" spans="18:111">
      <c r="R33" s="8"/>
      <c r="S33" s="8"/>
      <c r="T33" s="66"/>
      <c r="U33" s="66"/>
      <c r="V33" s="13"/>
      <c r="W33" s="13"/>
      <c r="CB33" s="85"/>
      <c r="CC33" s="85"/>
      <c r="CD33" s="85"/>
      <c r="CE33" s="85"/>
      <c r="CF33" s="85"/>
      <c r="CG33" s="85"/>
      <c r="CH33" s="85"/>
      <c r="CI33" s="85"/>
      <c r="CJ33" s="85"/>
      <c r="CK33" s="85"/>
      <c r="CL33" s="85"/>
      <c r="CM33" s="85"/>
      <c r="CN33" s="85"/>
      <c r="CO33" s="85"/>
      <c r="CP33" s="85"/>
      <c r="CQ33" s="85"/>
      <c r="CR33" s="85"/>
      <c r="CS33" s="85"/>
      <c r="CT33" s="85"/>
      <c r="CU33" s="85"/>
      <c r="CV33" s="85"/>
      <c r="CW33" s="85"/>
      <c r="CX33" s="85"/>
      <c r="CY33" s="85"/>
      <c r="CZ33" s="85"/>
      <c r="DA33" s="85"/>
      <c r="DB33" s="85"/>
      <c r="DC33" s="85"/>
      <c r="DD33" s="85"/>
      <c r="DE33" s="85"/>
      <c r="DF33" s="85"/>
      <c r="DG33" s="85"/>
    </row>
    <row r="34" spans="18:111">
      <c r="R34" s="8"/>
      <c r="S34" s="8"/>
      <c r="T34" s="66"/>
      <c r="U34" s="66"/>
      <c r="V34" s="13"/>
      <c r="W34" s="13"/>
      <c r="CB34" s="85"/>
      <c r="CC34" s="85"/>
      <c r="CD34" s="85"/>
      <c r="CE34" s="85"/>
      <c r="CF34" s="85"/>
      <c r="CG34" s="85"/>
      <c r="CH34" s="85"/>
      <c r="CI34" s="85"/>
      <c r="CJ34" s="85"/>
      <c r="CK34" s="85"/>
      <c r="CL34" s="85"/>
      <c r="CM34" s="85"/>
      <c r="CN34" s="85"/>
      <c r="CO34" s="85"/>
      <c r="CP34" s="85"/>
      <c r="CQ34" s="85"/>
      <c r="CR34" s="85"/>
      <c r="CS34" s="85"/>
      <c r="CT34" s="85"/>
      <c r="CU34" s="85"/>
      <c r="CV34" s="85"/>
      <c r="CW34" s="85"/>
      <c r="CX34" s="85"/>
      <c r="CY34" s="85"/>
      <c r="CZ34" s="85"/>
      <c r="DA34" s="85"/>
      <c r="DB34" s="85"/>
      <c r="DC34" s="85"/>
      <c r="DD34" s="85"/>
      <c r="DE34" s="85"/>
      <c r="DF34" s="85"/>
      <c r="DG34" s="85"/>
    </row>
    <row r="35" spans="18:111">
      <c r="R35" s="8"/>
      <c r="S35" s="8"/>
      <c r="T35" s="66"/>
      <c r="U35" s="66"/>
      <c r="V35" s="13"/>
      <c r="W35" s="13"/>
      <c r="CB35" s="85"/>
      <c r="CC35" s="85"/>
      <c r="CD35" s="85"/>
      <c r="CE35" s="85"/>
      <c r="CF35" s="85"/>
      <c r="CG35" s="85"/>
      <c r="CH35" s="85"/>
      <c r="CI35" s="85"/>
      <c r="CJ35" s="85"/>
      <c r="CK35" s="85"/>
      <c r="CL35" s="85"/>
      <c r="CM35" s="85"/>
      <c r="CN35" s="85"/>
      <c r="CO35" s="85"/>
      <c r="CP35" s="85"/>
      <c r="CQ35" s="85"/>
      <c r="CR35" s="85"/>
      <c r="CS35" s="85"/>
      <c r="CT35" s="85"/>
      <c r="CU35" s="85"/>
      <c r="CV35" s="85"/>
      <c r="CW35" s="85"/>
      <c r="CX35" s="85"/>
      <c r="CY35" s="85"/>
      <c r="CZ35" s="85"/>
      <c r="DA35" s="85"/>
      <c r="DB35" s="85"/>
      <c r="DC35" s="85"/>
      <c r="DD35" s="85"/>
      <c r="DE35" s="85"/>
      <c r="DF35" s="85"/>
      <c r="DG35" s="85"/>
    </row>
    <row r="36" spans="18:111">
      <c r="R36" s="8"/>
      <c r="S36" s="8"/>
      <c r="T36" s="66"/>
      <c r="U36" s="66"/>
      <c r="V36" s="13"/>
      <c r="W36" s="13"/>
      <c r="CB36" s="85"/>
      <c r="CC36" s="85"/>
      <c r="CD36" s="85"/>
      <c r="CE36" s="85"/>
      <c r="CF36" s="85"/>
      <c r="CG36" s="85"/>
      <c r="CH36" s="85"/>
      <c r="CI36" s="85"/>
      <c r="CJ36" s="85"/>
      <c r="CK36" s="85"/>
      <c r="CL36" s="85"/>
      <c r="CM36" s="85"/>
      <c r="CN36" s="85"/>
      <c r="CO36" s="85"/>
      <c r="CP36" s="85"/>
      <c r="CQ36" s="85"/>
      <c r="CR36" s="85"/>
      <c r="CS36" s="85"/>
      <c r="CT36" s="85"/>
      <c r="CU36" s="85"/>
      <c r="CV36" s="85"/>
      <c r="CW36" s="85"/>
      <c r="CX36" s="85"/>
      <c r="CY36" s="85"/>
      <c r="CZ36" s="85"/>
      <c r="DA36" s="85"/>
      <c r="DB36" s="85"/>
      <c r="DC36" s="85"/>
      <c r="DD36" s="85"/>
      <c r="DE36" s="85"/>
      <c r="DF36" s="85"/>
      <c r="DG36" s="85"/>
    </row>
    <row r="37" spans="18:111">
      <c r="R37" s="8"/>
      <c r="S37" s="8"/>
      <c r="T37" s="66"/>
      <c r="U37" s="66"/>
      <c r="V37" s="13"/>
      <c r="W37" s="13"/>
      <c r="CB37" s="85"/>
      <c r="CC37" s="85"/>
      <c r="CD37" s="85"/>
      <c r="CE37" s="85"/>
      <c r="CF37" s="85"/>
      <c r="CG37" s="85"/>
      <c r="CH37" s="85"/>
      <c r="CI37" s="85"/>
      <c r="CJ37" s="85"/>
      <c r="CK37" s="85"/>
      <c r="CL37" s="85"/>
      <c r="CM37" s="85"/>
      <c r="CN37" s="85"/>
      <c r="CO37" s="85"/>
      <c r="CP37" s="85"/>
      <c r="CQ37" s="85"/>
      <c r="CR37" s="85"/>
      <c r="CS37" s="85"/>
      <c r="CT37" s="85"/>
      <c r="CU37" s="85"/>
      <c r="CV37" s="85"/>
      <c r="CW37" s="85"/>
      <c r="CX37" s="85"/>
      <c r="CY37" s="85"/>
      <c r="CZ37" s="85"/>
      <c r="DA37" s="85"/>
      <c r="DB37" s="85"/>
      <c r="DC37" s="85"/>
      <c r="DD37" s="85"/>
      <c r="DE37" s="85"/>
      <c r="DF37" s="85"/>
      <c r="DG37" s="85"/>
    </row>
    <row r="38" spans="18:111">
      <c r="R38" s="8"/>
      <c r="S38" s="8"/>
      <c r="T38" s="66"/>
      <c r="U38" s="66"/>
      <c r="V38" s="13"/>
      <c r="W38" s="13"/>
      <c r="CB38" s="85"/>
      <c r="CC38" s="85"/>
      <c r="CD38" s="85"/>
      <c r="CE38" s="85"/>
      <c r="CF38" s="85"/>
      <c r="CG38" s="85"/>
      <c r="CH38" s="85"/>
      <c r="CI38" s="85"/>
      <c r="CJ38" s="85"/>
      <c r="CK38" s="85"/>
      <c r="CL38" s="85"/>
      <c r="CM38" s="85"/>
      <c r="CN38" s="85"/>
      <c r="CO38" s="85"/>
      <c r="CP38" s="85"/>
      <c r="CQ38" s="85"/>
      <c r="CR38" s="85"/>
      <c r="CS38" s="85"/>
      <c r="CT38" s="85"/>
      <c r="CU38" s="85"/>
      <c r="CV38" s="85"/>
      <c r="CW38" s="85"/>
      <c r="CX38" s="85"/>
      <c r="CY38" s="85"/>
      <c r="CZ38" s="85"/>
      <c r="DA38" s="85"/>
      <c r="DB38" s="85"/>
      <c r="DC38" s="85"/>
      <c r="DD38" s="85"/>
      <c r="DE38" s="85"/>
      <c r="DF38" s="85"/>
      <c r="DG38" s="85"/>
    </row>
    <row r="39" spans="18:111">
      <c r="R39" s="8"/>
      <c r="S39" s="8"/>
      <c r="T39" s="66"/>
      <c r="U39" s="66"/>
      <c r="V39" s="13"/>
      <c r="W39" s="13"/>
      <c r="CB39" s="85"/>
      <c r="CC39" s="85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85"/>
      <c r="CO39" s="85"/>
      <c r="CP39" s="85"/>
      <c r="CQ39" s="85"/>
      <c r="CR39" s="85"/>
      <c r="CS39" s="85"/>
      <c r="CT39" s="85"/>
      <c r="CU39" s="85"/>
      <c r="CV39" s="85"/>
      <c r="CW39" s="85"/>
      <c r="CX39" s="85"/>
      <c r="CY39" s="85"/>
      <c r="CZ39" s="85"/>
      <c r="DA39" s="85"/>
      <c r="DB39" s="85"/>
      <c r="DC39" s="85"/>
      <c r="DD39" s="85"/>
      <c r="DE39" s="85"/>
      <c r="DF39" s="85"/>
      <c r="DG39" s="85"/>
    </row>
    <row r="40" spans="18:111">
      <c r="R40" s="8"/>
      <c r="S40" s="8"/>
      <c r="T40" s="66"/>
      <c r="U40" s="66"/>
      <c r="V40" s="13"/>
      <c r="W40" s="13"/>
      <c r="CB40" s="85"/>
      <c r="CC40" s="85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85"/>
      <c r="CO40" s="85"/>
      <c r="CP40" s="85"/>
      <c r="CQ40" s="85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85"/>
      <c r="DC40" s="85"/>
      <c r="DD40" s="85"/>
      <c r="DE40" s="85"/>
      <c r="DF40" s="85"/>
      <c r="DG40" s="85"/>
    </row>
    <row r="41" spans="18:111">
      <c r="R41" s="8"/>
      <c r="S41" s="8"/>
      <c r="T41" s="66"/>
      <c r="U41" s="66"/>
      <c r="V41" s="13"/>
      <c r="W41" s="13"/>
      <c r="CB41" s="85"/>
      <c r="CC41" s="85"/>
      <c r="CD41" s="85"/>
      <c r="CE41" s="85"/>
      <c r="CF41" s="85"/>
      <c r="CG41" s="85"/>
      <c r="CH41" s="85"/>
      <c r="CI41" s="85"/>
      <c r="CJ41" s="85"/>
      <c r="CK41" s="85"/>
      <c r="CL41" s="85"/>
      <c r="CM41" s="85"/>
      <c r="CN41" s="85"/>
      <c r="CO41" s="85"/>
      <c r="CP41" s="85"/>
      <c r="CQ41" s="85"/>
      <c r="CR41" s="85"/>
      <c r="CS41" s="85"/>
      <c r="CT41" s="85"/>
      <c r="CU41" s="85"/>
      <c r="CV41" s="85"/>
      <c r="CW41" s="85"/>
      <c r="CX41" s="85"/>
      <c r="CY41" s="85"/>
      <c r="CZ41" s="85"/>
      <c r="DA41" s="85"/>
      <c r="DB41" s="85"/>
      <c r="DC41" s="85"/>
      <c r="DD41" s="85"/>
      <c r="DE41" s="85"/>
      <c r="DF41" s="85"/>
      <c r="DG41" s="85"/>
    </row>
    <row r="42" spans="18:111">
      <c r="R42" s="8"/>
      <c r="S42" s="8"/>
      <c r="T42" s="66"/>
      <c r="U42" s="66"/>
      <c r="V42" s="13"/>
      <c r="W42" s="13"/>
      <c r="CB42" s="85"/>
      <c r="CC42" s="85"/>
      <c r="CD42" s="85"/>
      <c r="CE42" s="85"/>
      <c r="CF42" s="85"/>
      <c r="CG42" s="85"/>
      <c r="CH42" s="85"/>
      <c r="CI42" s="85"/>
      <c r="CJ42" s="85"/>
      <c r="CK42" s="85"/>
      <c r="CL42" s="85"/>
      <c r="CM42" s="85"/>
      <c r="CN42" s="85"/>
      <c r="CO42" s="85"/>
      <c r="CP42" s="85"/>
      <c r="CQ42" s="85"/>
      <c r="CR42" s="85"/>
      <c r="CS42" s="85"/>
      <c r="CT42" s="85"/>
      <c r="CU42" s="85"/>
      <c r="CV42" s="85"/>
      <c r="CW42" s="85"/>
      <c r="CX42" s="85"/>
      <c r="CY42" s="85"/>
      <c r="CZ42" s="85"/>
      <c r="DA42" s="85"/>
      <c r="DB42" s="85"/>
      <c r="DC42" s="85"/>
      <c r="DD42" s="85"/>
      <c r="DE42" s="85"/>
      <c r="DF42" s="85"/>
      <c r="DG42" s="85"/>
    </row>
    <row r="43" spans="18:111">
      <c r="R43" s="8"/>
      <c r="S43" s="8"/>
      <c r="T43" s="66"/>
      <c r="U43" s="66"/>
      <c r="V43" s="13"/>
      <c r="W43" s="13"/>
      <c r="CB43" s="85"/>
      <c r="CC43" s="85"/>
      <c r="CD43" s="85"/>
      <c r="CE43" s="85"/>
      <c r="CF43" s="85"/>
      <c r="CG43" s="85"/>
      <c r="CH43" s="85"/>
      <c r="CI43" s="85"/>
      <c r="CJ43" s="85"/>
      <c r="CK43" s="85"/>
      <c r="CL43" s="85"/>
      <c r="CM43" s="85"/>
      <c r="CN43" s="85"/>
      <c r="CO43" s="85"/>
      <c r="CP43" s="85"/>
      <c r="CQ43" s="85"/>
      <c r="CR43" s="85"/>
      <c r="CS43" s="85"/>
      <c r="CT43" s="85"/>
      <c r="CU43" s="85"/>
      <c r="CV43" s="85"/>
      <c r="CW43" s="85"/>
      <c r="CX43" s="85"/>
      <c r="CY43" s="85"/>
      <c r="CZ43" s="85"/>
      <c r="DA43" s="85"/>
      <c r="DB43" s="85"/>
      <c r="DC43" s="85"/>
      <c r="DD43" s="85"/>
      <c r="DE43" s="85"/>
      <c r="DF43" s="85"/>
      <c r="DG43" s="85"/>
    </row>
    <row r="44" spans="18:111">
      <c r="R44" s="18"/>
      <c r="S44" s="18"/>
      <c r="T44" s="18"/>
      <c r="U44" s="18"/>
      <c r="V44" s="19"/>
      <c r="W44" s="19"/>
      <c r="CB44" s="85"/>
      <c r="CC44" s="85"/>
      <c r="CD44" s="85"/>
      <c r="CE44" s="85"/>
      <c r="CF44" s="85"/>
      <c r="CG44" s="85"/>
      <c r="CH44" s="85"/>
      <c r="CI44" s="85"/>
      <c r="CJ44" s="85"/>
      <c r="CK44" s="85"/>
      <c r="CL44" s="85"/>
      <c r="CM44" s="85"/>
      <c r="CN44" s="85"/>
      <c r="CO44" s="85"/>
      <c r="CP44" s="85"/>
      <c r="CQ44" s="85"/>
      <c r="CR44" s="85"/>
      <c r="CS44" s="85"/>
      <c r="CT44" s="85"/>
      <c r="CU44" s="85"/>
      <c r="CV44" s="85"/>
      <c r="CW44" s="85"/>
      <c r="CX44" s="85"/>
      <c r="CY44" s="85"/>
      <c r="CZ44" s="85"/>
      <c r="DA44" s="85"/>
      <c r="DB44" s="85"/>
      <c r="DC44" s="85"/>
      <c r="DD44" s="85"/>
      <c r="DE44" s="85"/>
      <c r="DF44" s="85"/>
      <c r="DG44" s="85"/>
    </row>
    <row r="45" spans="18:111">
      <c r="R45" s="8"/>
      <c r="S45" s="8"/>
      <c r="T45" s="66"/>
      <c r="U45" s="66"/>
      <c r="V45" s="15"/>
      <c r="W45" s="15"/>
      <c r="CB45" s="85"/>
      <c r="CC45" s="85"/>
      <c r="CD45" s="85"/>
      <c r="CE45" s="85"/>
      <c r="CF45" s="85"/>
      <c r="CG45" s="85"/>
      <c r="CH45" s="85"/>
      <c r="CI45" s="85"/>
      <c r="CJ45" s="85"/>
      <c r="CK45" s="85"/>
      <c r="CL45" s="85"/>
      <c r="CM45" s="85"/>
      <c r="CN45" s="85"/>
      <c r="CO45" s="85"/>
      <c r="CP45" s="85"/>
      <c r="CQ45" s="85"/>
      <c r="CR45" s="85"/>
      <c r="CS45" s="85"/>
      <c r="CT45" s="85"/>
      <c r="CU45" s="85"/>
      <c r="CV45" s="85"/>
      <c r="CW45" s="85"/>
      <c r="CX45" s="85"/>
      <c r="CY45" s="85"/>
      <c r="CZ45" s="85"/>
      <c r="DA45" s="85"/>
      <c r="DB45" s="85"/>
      <c r="DC45" s="85"/>
      <c r="DD45" s="85"/>
      <c r="DE45" s="85"/>
      <c r="DF45" s="85"/>
      <c r="DG45" s="85"/>
    </row>
    <row r="46" spans="18:111">
      <c r="R46" s="8"/>
      <c r="S46" s="8"/>
      <c r="T46" s="66"/>
      <c r="U46" s="66"/>
      <c r="V46" s="15"/>
      <c r="W46" s="15"/>
      <c r="CB46" s="85"/>
      <c r="CC46" s="85"/>
      <c r="CD46" s="85"/>
      <c r="CE46" s="85"/>
      <c r="CF46" s="85"/>
      <c r="CG46" s="85"/>
      <c r="CH46" s="85"/>
      <c r="CI46" s="85"/>
      <c r="CJ46" s="85"/>
      <c r="CK46" s="85"/>
      <c r="CL46" s="85"/>
      <c r="CM46" s="85"/>
      <c r="CN46" s="85"/>
      <c r="CO46" s="85"/>
      <c r="CP46" s="85"/>
      <c r="CQ46" s="85"/>
      <c r="CR46" s="85"/>
      <c r="CS46" s="85"/>
      <c r="CT46" s="85"/>
      <c r="CU46" s="85"/>
      <c r="CV46" s="85"/>
      <c r="CW46" s="85"/>
      <c r="CX46" s="85"/>
      <c r="CY46" s="85"/>
      <c r="CZ46" s="85"/>
      <c r="DA46" s="85"/>
      <c r="DB46" s="85"/>
      <c r="DC46" s="85"/>
      <c r="DD46" s="85"/>
      <c r="DE46" s="85"/>
      <c r="DF46" s="85"/>
      <c r="DG46" s="85"/>
    </row>
    <row r="47" spans="18:111">
      <c r="R47" s="8"/>
      <c r="S47" s="8"/>
      <c r="T47" s="66"/>
      <c r="U47" s="66"/>
      <c r="V47" s="15"/>
      <c r="W47" s="15"/>
      <c r="CB47" s="85"/>
      <c r="CC47" s="85"/>
      <c r="CD47" s="85"/>
      <c r="CE47" s="85"/>
      <c r="CF47" s="85"/>
      <c r="CG47" s="85"/>
      <c r="CH47" s="85"/>
      <c r="CI47" s="85"/>
      <c r="CJ47" s="85"/>
      <c r="CK47" s="85"/>
      <c r="CL47" s="85"/>
      <c r="CM47" s="85"/>
      <c r="CN47" s="85"/>
      <c r="CO47" s="85"/>
      <c r="CP47" s="85"/>
      <c r="CQ47" s="85"/>
      <c r="CR47" s="85"/>
      <c r="CS47" s="85"/>
      <c r="CT47" s="85"/>
      <c r="CU47" s="85"/>
      <c r="CV47" s="85"/>
      <c r="CW47" s="85"/>
      <c r="CX47" s="85"/>
      <c r="CY47" s="85"/>
      <c r="CZ47" s="85"/>
      <c r="DA47" s="85"/>
      <c r="DB47" s="85"/>
      <c r="DC47" s="85"/>
      <c r="DD47" s="85"/>
      <c r="DE47" s="85"/>
      <c r="DF47" s="85"/>
      <c r="DG47" s="85"/>
    </row>
    <row r="48" spans="18:111">
      <c r="R48" s="8"/>
      <c r="S48" s="8"/>
      <c r="T48" s="66"/>
      <c r="U48" s="66"/>
      <c r="V48" s="15"/>
      <c r="W48" s="15"/>
      <c r="CB48" s="85"/>
      <c r="CC48" s="85"/>
      <c r="CD48" s="85"/>
      <c r="CE48" s="85"/>
      <c r="CF48" s="85"/>
      <c r="CG48" s="85"/>
      <c r="CH48" s="85"/>
      <c r="CI48" s="85"/>
      <c r="CJ48" s="85"/>
      <c r="CK48" s="85"/>
      <c r="CL48" s="85"/>
      <c r="CM48" s="85"/>
      <c r="CN48" s="85"/>
      <c r="CO48" s="85"/>
      <c r="CP48" s="85"/>
      <c r="CQ48" s="85"/>
      <c r="CR48" s="85"/>
      <c r="CS48" s="85"/>
      <c r="CT48" s="85"/>
      <c r="CU48" s="85"/>
      <c r="CV48" s="85"/>
      <c r="CW48" s="85"/>
      <c r="CX48" s="85"/>
      <c r="CY48" s="85"/>
      <c r="CZ48" s="85"/>
      <c r="DA48" s="85"/>
      <c r="DB48" s="85"/>
      <c r="DC48" s="85"/>
      <c r="DD48" s="85"/>
      <c r="DE48" s="85"/>
      <c r="DF48" s="85"/>
      <c r="DG48" s="85"/>
    </row>
    <row r="49" spans="18:111">
      <c r="R49" s="8"/>
      <c r="S49" s="8"/>
      <c r="T49" s="66"/>
      <c r="U49" s="66"/>
      <c r="V49" s="15"/>
      <c r="W49" s="15"/>
      <c r="CB49" s="85"/>
      <c r="CC49" s="85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85"/>
      <c r="CO49" s="85"/>
      <c r="CP49" s="85"/>
      <c r="CQ49" s="85"/>
      <c r="CR49" s="85"/>
      <c r="CS49" s="85"/>
      <c r="CT49" s="85"/>
      <c r="CU49" s="85"/>
      <c r="CV49" s="85"/>
      <c r="CW49" s="85"/>
      <c r="CX49" s="85"/>
      <c r="CY49" s="85"/>
      <c r="CZ49" s="85"/>
      <c r="DA49" s="85"/>
      <c r="DB49" s="85"/>
      <c r="DC49" s="85"/>
      <c r="DD49" s="85"/>
      <c r="DE49" s="85"/>
      <c r="DF49" s="85"/>
      <c r="DG49" s="85"/>
    </row>
    <row r="50" spans="18:111">
      <c r="R50" s="8"/>
      <c r="S50" s="8"/>
      <c r="T50" s="66"/>
      <c r="U50" s="66"/>
      <c r="V50" s="15"/>
      <c r="W50" s="15"/>
      <c r="CB50" s="85"/>
      <c r="CC50" s="85"/>
      <c r="CD50" s="85"/>
      <c r="CE50" s="85"/>
      <c r="CF50" s="85"/>
      <c r="CG50" s="85"/>
      <c r="CH50" s="85"/>
      <c r="CI50" s="85"/>
      <c r="CJ50" s="85"/>
      <c r="CK50" s="85"/>
      <c r="CL50" s="85"/>
      <c r="CM50" s="85"/>
      <c r="CN50" s="85"/>
      <c r="CO50" s="85"/>
      <c r="CP50" s="85"/>
      <c r="CQ50" s="85"/>
      <c r="CR50" s="85"/>
      <c r="CS50" s="85"/>
      <c r="CT50" s="85"/>
      <c r="CU50" s="85"/>
      <c r="CV50" s="85"/>
      <c r="CW50" s="85"/>
      <c r="CX50" s="85"/>
      <c r="CY50" s="85"/>
      <c r="CZ50" s="85"/>
      <c r="DA50" s="85"/>
      <c r="DB50" s="85"/>
      <c r="DC50" s="85"/>
      <c r="DD50" s="85"/>
      <c r="DE50" s="85"/>
      <c r="DF50" s="85"/>
      <c r="DG50" s="85"/>
    </row>
    <row r="51" spans="18:111">
      <c r="R51" s="8"/>
      <c r="S51" s="8"/>
      <c r="T51" s="66"/>
      <c r="U51" s="66"/>
      <c r="V51" s="15"/>
      <c r="W51" s="15"/>
      <c r="CB51" s="85"/>
      <c r="CC51" s="85"/>
      <c r="CD51" s="85"/>
      <c r="CE51" s="85"/>
      <c r="CF51" s="85"/>
      <c r="CG51" s="85"/>
      <c r="CH51" s="85"/>
      <c r="CI51" s="85"/>
      <c r="CJ51" s="85"/>
      <c r="CK51" s="85"/>
      <c r="CL51" s="85"/>
      <c r="CM51" s="85"/>
      <c r="CN51" s="85"/>
      <c r="CO51" s="85"/>
      <c r="CP51" s="85"/>
      <c r="CQ51" s="85"/>
      <c r="CR51" s="85"/>
      <c r="CS51" s="85"/>
      <c r="CT51" s="85"/>
      <c r="CU51" s="85"/>
      <c r="CV51" s="85"/>
      <c r="CW51" s="85"/>
      <c r="CX51" s="85"/>
      <c r="CY51" s="85"/>
      <c r="CZ51" s="85"/>
      <c r="DA51" s="85"/>
      <c r="DB51" s="85"/>
      <c r="DC51" s="85"/>
      <c r="DD51" s="85"/>
      <c r="DE51" s="85"/>
      <c r="DF51" s="85"/>
      <c r="DG51" s="85"/>
    </row>
    <row r="52" spans="18:111">
      <c r="R52" s="8"/>
      <c r="S52" s="8"/>
      <c r="T52" s="66"/>
      <c r="U52" s="66"/>
      <c r="V52" s="15"/>
      <c r="W52" s="15"/>
      <c r="CB52" s="85"/>
      <c r="CC52" s="85"/>
      <c r="CD52" s="85"/>
      <c r="CE52" s="85"/>
      <c r="CF52" s="85"/>
      <c r="CG52" s="85"/>
      <c r="CH52" s="85"/>
      <c r="CI52" s="85"/>
      <c r="CJ52" s="85"/>
      <c r="CK52" s="85"/>
      <c r="CL52" s="85"/>
      <c r="CM52" s="85"/>
      <c r="CN52" s="85"/>
      <c r="CO52" s="85"/>
      <c r="CP52" s="85"/>
      <c r="CQ52" s="85"/>
      <c r="CR52" s="85"/>
      <c r="CS52" s="85"/>
      <c r="CT52" s="85"/>
      <c r="CU52" s="85"/>
      <c r="CV52" s="85"/>
      <c r="CW52" s="85"/>
      <c r="CX52" s="85"/>
      <c r="CY52" s="85"/>
      <c r="CZ52" s="85"/>
      <c r="DA52" s="85"/>
      <c r="DB52" s="85"/>
      <c r="DC52" s="85"/>
      <c r="DD52" s="85"/>
      <c r="DE52" s="85"/>
      <c r="DF52" s="85"/>
      <c r="DG52" s="85"/>
    </row>
    <row r="53" spans="18:111">
      <c r="R53" s="8"/>
      <c r="S53" s="8"/>
      <c r="T53" s="66"/>
      <c r="U53" s="66"/>
      <c r="V53" s="15"/>
      <c r="W53" s="15"/>
      <c r="CB53" s="85"/>
      <c r="CC53" s="85"/>
      <c r="CD53" s="85"/>
      <c r="CE53" s="85"/>
      <c r="CF53" s="85"/>
      <c r="CG53" s="85"/>
      <c r="CH53" s="85"/>
      <c r="CI53" s="85"/>
      <c r="CJ53" s="85"/>
      <c r="CK53" s="85"/>
      <c r="CL53" s="85"/>
      <c r="CM53" s="85"/>
      <c r="CN53" s="85"/>
      <c r="CO53" s="85"/>
      <c r="CP53" s="85"/>
      <c r="CQ53" s="85"/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85"/>
      <c r="DC53" s="85"/>
      <c r="DD53" s="85"/>
      <c r="DE53" s="85"/>
      <c r="DF53" s="85"/>
      <c r="DG53" s="85"/>
    </row>
    <row r="54" spans="18:111">
      <c r="R54" s="8"/>
      <c r="S54" s="8"/>
      <c r="T54" s="66"/>
      <c r="U54" s="66"/>
      <c r="V54" s="15"/>
      <c r="W54" s="15"/>
      <c r="CB54" s="85"/>
      <c r="CC54" s="85"/>
      <c r="CD54" s="85"/>
      <c r="CE54" s="85"/>
      <c r="CF54" s="85"/>
      <c r="CG54" s="85"/>
      <c r="CH54" s="85"/>
      <c r="CI54" s="85"/>
      <c r="CJ54" s="85"/>
      <c r="CK54" s="85"/>
      <c r="CL54" s="85"/>
      <c r="CM54" s="85"/>
      <c r="CN54" s="85"/>
      <c r="CO54" s="85"/>
      <c r="CP54" s="85"/>
      <c r="CQ54" s="85"/>
      <c r="CR54" s="85"/>
      <c r="CS54" s="85"/>
      <c r="CT54" s="85"/>
      <c r="CU54" s="85"/>
      <c r="CV54" s="85"/>
      <c r="CW54" s="85"/>
      <c r="CX54" s="85"/>
      <c r="CY54" s="85"/>
      <c r="CZ54" s="85"/>
      <c r="DA54" s="85"/>
      <c r="DB54" s="85"/>
      <c r="DC54" s="85"/>
      <c r="DD54" s="85"/>
      <c r="DE54" s="85"/>
      <c r="DF54" s="85"/>
      <c r="DG54" s="85"/>
    </row>
    <row r="55" spans="18:111">
      <c r="R55" s="8"/>
      <c r="S55" s="8"/>
      <c r="T55" s="66"/>
      <c r="U55" s="66"/>
      <c r="V55" s="15"/>
      <c r="W55" s="15"/>
      <c r="CB55" s="85"/>
      <c r="CC55" s="85"/>
      <c r="CD55" s="85"/>
      <c r="CE55" s="85"/>
      <c r="CF55" s="85"/>
      <c r="CG55" s="85"/>
      <c r="CH55" s="85"/>
      <c r="CI55" s="85"/>
      <c r="CJ55" s="85"/>
      <c r="CK55" s="85"/>
      <c r="CL55" s="85"/>
      <c r="CM55" s="85"/>
      <c r="CN55" s="85"/>
      <c r="CO55" s="85"/>
      <c r="CP55" s="85"/>
      <c r="CQ55" s="85"/>
      <c r="CR55" s="85"/>
      <c r="CS55" s="85"/>
      <c r="CT55" s="85"/>
      <c r="CU55" s="85"/>
      <c r="CV55" s="85"/>
      <c r="CW55" s="85"/>
      <c r="CX55" s="85"/>
      <c r="CY55" s="85"/>
      <c r="CZ55" s="85"/>
      <c r="DA55" s="85"/>
      <c r="DB55" s="85"/>
      <c r="DC55" s="85"/>
      <c r="DD55" s="85"/>
      <c r="DE55" s="85"/>
      <c r="DF55" s="85"/>
      <c r="DG55" s="85"/>
    </row>
    <row r="56" spans="18:111">
      <c r="R56" s="8"/>
      <c r="S56" s="8"/>
      <c r="T56" s="66"/>
      <c r="U56" s="66"/>
      <c r="V56" s="15"/>
      <c r="W56" s="15"/>
      <c r="CB56" s="85"/>
      <c r="CC56" s="85"/>
      <c r="CD56" s="85"/>
      <c r="CE56" s="85"/>
      <c r="CF56" s="85"/>
      <c r="CG56" s="85"/>
      <c r="CH56" s="85"/>
      <c r="CI56" s="85"/>
      <c r="CJ56" s="85"/>
      <c r="CK56" s="85"/>
      <c r="CL56" s="85"/>
      <c r="CM56" s="85"/>
      <c r="CN56" s="85"/>
      <c r="CO56" s="85"/>
      <c r="CP56" s="85"/>
      <c r="CQ56" s="85"/>
      <c r="CR56" s="85"/>
      <c r="CS56" s="85"/>
      <c r="CT56" s="85"/>
      <c r="CU56" s="85"/>
      <c r="CV56" s="85"/>
      <c r="CW56" s="85"/>
      <c r="CX56" s="85"/>
      <c r="CY56" s="85"/>
      <c r="CZ56" s="85"/>
      <c r="DA56" s="85"/>
      <c r="DB56" s="85"/>
      <c r="DC56" s="85"/>
      <c r="DD56" s="85"/>
      <c r="DE56" s="85"/>
      <c r="DF56" s="85"/>
      <c r="DG56" s="85"/>
    </row>
    <row r="57" spans="18:111">
      <c r="R57" s="18"/>
      <c r="S57" s="18"/>
      <c r="T57" s="18"/>
      <c r="U57" s="18"/>
      <c r="V57" s="19"/>
      <c r="W57" s="19"/>
      <c r="CB57" s="85"/>
      <c r="CC57" s="85"/>
      <c r="CD57" s="85"/>
      <c r="CE57" s="85"/>
      <c r="CF57" s="85"/>
      <c r="CG57" s="85"/>
      <c r="CH57" s="85"/>
      <c r="CI57" s="85"/>
      <c r="CJ57" s="85"/>
      <c r="CK57" s="85"/>
      <c r="CL57" s="85"/>
      <c r="CM57" s="85"/>
      <c r="CN57" s="85"/>
      <c r="CO57" s="85"/>
      <c r="CP57" s="85"/>
      <c r="CQ57" s="85"/>
      <c r="CR57" s="85"/>
      <c r="CS57" s="85"/>
      <c r="CT57" s="85"/>
      <c r="CU57" s="85"/>
      <c r="CV57" s="85"/>
      <c r="CW57" s="85"/>
      <c r="CX57" s="85"/>
      <c r="CY57" s="85"/>
      <c r="CZ57" s="85"/>
      <c r="DA57" s="85"/>
      <c r="DB57" s="85"/>
      <c r="DC57" s="85"/>
      <c r="DD57" s="85"/>
      <c r="DE57" s="85"/>
      <c r="DF57" s="85"/>
      <c r="DG57" s="85"/>
    </row>
    <row r="58" spans="18:111">
      <c r="R58" s="8"/>
      <c r="S58" s="8"/>
      <c r="T58" s="66"/>
      <c r="U58" s="66"/>
      <c r="V58" s="15"/>
      <c r="W58" s="15"/>
      <c r="CB58" s="85"/>
      <c r="CC58" s="85"/>
      <c r="CD58" s="85"/>
      <c r="CE58" s="85"/>
      <c r="CF58" s="85"/>
      <c r="CG58" s="85"/>
      <c r="CH58" s="85"/>
      <c r="CI58" s="85"/>
      <c r="CJ58" s="85"/>
      <c r="CK58" s="85"/>
      <c r="CL58" s="85"/>
      <c r="CM58" s="85"/>
      <c r="CN58" s="85"/>
      <c r="CO58" s="85"/>
      <c r="CP58" s="85"/>
      <c r="CQ58" s="85"/>
      <c r="CR58" s="85"/>
      <c r="CS58" s="85"/>
      <c r="CT58" s="85"/>
      <c r="CU58" s="85"/>
      <c r="CV58" s="85"/>
      <c r="CW58" s="85"/>
      <c r="CX58" s="85"/>
      <c r="CY58" s="85"/>
      <c r="CZ58" s="85"/>
      <c r="DA58" s="85"/>
      <c r="DB58" s="85"/>
      <c r="DC58" s="85"/>
      <c r="DD58" s="85"/>
      <c r="DE58" s="85"/>
      <c r="DF58" s="85"/>
      <c r="DG58" s="85"/>
    </row>
    <row r="59" spans="18:111">
      <c r="R59" s="8"/>
      <c r="S59" s="8"/>
      <c r="T59" s="66"/>
      <c r="U59" s="66"/>
      <c r="V59" s="15"/>
      <c r="W59" s="15"/>
      <c r="CB59" s="85"/>
      <c r="CC59" s="85"/>
      <c r="CD59" s="85"/>
      <c r="CE59" s="85"/>
      <c r="CF59" s="85"/>
      <c r="CG59" s="85"/>
      <c r="CH59" s="85"/>
      <c r="CI59" s="85"/>
      <c r="CJ59" s="85"/>
      <c r="CK59" s="85"/>
      <c r="CL59" s="85"/>
      <c r="CM59" s="85"/>
      <c r="CN59" s="85"/>
      <c r="CO59" s="85"/>
      <c r="CP59" s="85"/>
      <c r="CQ59" s="85"/>
      <c r="CR59" s="85"/>
      <c r="CS59" s="85"/>
      <c r="CT59" s="85"/>
      <c r="CU59" s="85"/>
      <c r="CV59" s="85"/>
      <c r="CW59" s="85"/>
      <c r="CX59" s="85"/>
      <c r="CY59" s="85"/>
      <c r="CZ59" s="85"/>
      <c r="DA59" s="85"/>
      <c r="DB59" s="85"/>
      <c r="DC59" s="85"/>
      <c r="DD59" s="85"/>
      <c r="DE59" s="85"/>
      <c r="DF59" s="85"/>
      <c r="DG59" s="85"/>
    </row>
    <row r="60" spans="18:111">
      <c r="R60" s="8"/>
      <c r="S60" s="8"/>
      <c r="T60" s="66"/>
      <c r="U60" s="66"/>
      <c r="V60" s="15"/>
      <c r="W60" s="15"/>
      <c r="CB60" s="85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5"/>
      <c r="CQ60" s="85"/>
      <c r="CR60" s="85"/>
      <c r="CS60" s="85"/>
      <c r="CT60" s="85"/>
      <c r="CU60" s="85"/>
      <c r="CV60" s="85"/>
      <c r="CW60" s="85"/>
      <c r="CX60" s="85"/>
      <c r="CY60" s="85"/>
      <c r="CZ60" s="85"/>
      <c r="DA60" s="85"/>
      <c r="DB60" s="85"/>
      <c r="DC60" s="85"/>
      <c r="DD60" s="85"/>
      <c r="DE60" s="85"/>
      <c r="DF60" s="85"/>
      <c r="DG60" s="85"/>
    </row>
    <row r="61" spans="18:111">
      <c r="R61" s="8"/>
      <c r="S61" s="8"/>
      <c r="T61" s="66"/>
      <c r="U61" s="66"/>
      <c r="V61" s="15"/>
      <c r="W61" s="15"/>
      <c r="CB61" s="85"/>
      <c r="CC61" s="85"/>
      <c r="CD61" s="85"/>
      <c r="CE61" s="85"/>
      <c r="CF61" s="85"/>
      <c r="CG61" s="85"/>
      <c r="CH61" s="85"/>
      <c r="CI61" s="85"/>
      <c r="CJ61" s="85"/>
      <c r="CK61" s="85"/>
      <c r="CL61" s="85"/>
      <c r="CM61" s="85"/>
      <c r="CN61" s="85"/>
      <c r="CO61" s="85"/>
      <c r="CP61" s="85"/>
      <c r="CQ61" s="85"/>
      <c r="CR61" s="85"/>
      <c r="CS61" s="85"/>
      <c r="CT61" s="85"/>
      <c r="CU61" s="85"/>
      <c r="CV61" s="85"/>
      <c r="CW61" s="85"/>
      <c r="CX61" s="85"/>
      <c r="CY61" s="85"/>
      <c r="CZ61" s="85"/>
      <c r="DA61" s="85"/>
      <c r="DB61" s="85"/>
      <c r="DC61" s="85"/>
      <c r="DD61" s="85"/>
      <c r="DE61" s="85"/>
      <c r="DF61" s="85"/>
      <c r="DG61" s="85"/>
    </row>
    <row r="62" spans="18:111">
      <c r="R62" s="8"/>
      <c r="S62" s="8"/>
      <c r="T62" s="66"/>
      <c r="U62" s="66"/>
      <c r="V62" s="15"/>
      <c r="W62" s="15"/>
      <c r="CB62" s="85"/>
      <c r="CC62" s="85"/>
      <c r="CD62" s="85"/>
      <c r="CE62" s="85"/>
      <c r="CF62" s="85"/>
      <c r="CG62" s="85"/>
      <c r="CH62" s="85"/>
      <c r="CI62" s="85"/>
      <c r="CJ62" s="85"/>
      <c r="CK62" s="85"/>
      <c r="CL62" s="85"/>
      <c r="CM62" s="85"/>
      <c r="CN62" s="85"/>
      <c r="CO62" s="85"/>
      <c r="CP62" s="85"/>
      <c r="CQ62" s="85"/>
      <c r="CR62" s="85"/>
      <c r="CS62" s="85"/>
      <c r="CT62" s="85"/>
      <c r="CU62" s="85"/>
      <c r="CV62" s="85"/>
      <c r="CW62" s="85"/>
      <c r="CX62" s="85"/>
      <c r="CY62" s="85"/>
      <c r="CZ62" s="85"/>
      <c r="DA62" s="85"/>
      <c r="DB62" s="85"/>
      <c r="DC62" s="85"/>
      <c r="DD62" s="85"/>
      <c r="DE62" s="85"/>
      <c r="DF62" s="85"/>
      <c r="DG62" s="85"/>
    </row>
    <row r="63" spans="18:111">
      <c r="R63" s="8"/>
      <c r="S63" s="8"/>
      <c r="T63" s="66"/>
      <c r="U63" s="66"/>
      <c r="V63" s="15"/>
      <c r="W63" s="15"/>
      <c r="CB63" s="85"/>
      <c r="CC63" s="85"/>
      <c r="CD63" s="85"/>
      <c r="CE63" s="85"/>
      <c r="CF63" s="85"/>
      <c r="CG63" s="85"/>
      <c r="CH63" s="85"/>
      <c r="CI63" s="85"/>
      <c r="CJ63" s="85"/>
      <c r="CK63" s="85"/>
      <c r="CL63" s="85"/>
      <c r="CM63" s="85"/>
      <c r="CN63" s="85"/>
      <c r="CO63" s="85"/>
      <c r="CP63" s="85"/>
      <c r="CQ63" s="85"/>
      <c r="CR63" s="85"/>
      <c r="CS63" s="85"/>
      <c r="CT63" s="85"/>
      <c r="CU63" s="85"/>
      <c r="CV63" s="85"/>
      <c r="CW63" s="85"/>
      <c r="CX63" s="85"/>
      <c r="CY63" s="85"/>
      <c r="CZ63" s="85"/>
      <c r="DA63" s="85"/>
      <c r="DB63" s="85"/>
      <c r="DC63" s="85"/>
      <c r="DD63" s="85"/>
      <c r="DE63" s="85"/>
      <c r="DF63" s="85"/>
      <c r="DG63" s="85"/>
    </row>
    <row r="64" spans="18:111">
      <c r="R64" s="8"/>
      <c r="S64" s="8"/>
      <c r="T64" s="66"/>
      <c r="U64" s="66"/>
      <c r="V64" s="15"/>
      <c r="W64" s="15"/>
    </row>
    <row r="65" spans="18:23">
      <c r="R65" s="8"/>
      <c r="S65" s="8"/>
      <c r="T65" s="66"/>
      <c r="U65" s="66"/>
      <c r="V65" s="15"/>
      <c r="W65" s="15"/>
    </row>
    <row r="66" spans="18:23">
      <c r="R66" s="8"/>
      <c r="S66" s="8"/>
      <c r="T66" s="66"/>
      <c r="U66" s="66"/>
      <c r="V66" s="15"/>
      <c r="W66" s="15"/>
    </row>
    <row r="67" spans="18:23">
      <c r="R67" s="8"/>
      <c r="S67" s="8"/>
      <c r="T67" s="66"/>
      <c r="U67" s="66"/>
      <c r="V67" s="15"/>
      <c r="W67" s="15"/>
    </row>
    <row r="68" spans="18:23">
      <c r="R68" s="8"/>
      <c r="S68" s="8"/>
      <c r="T68" s="66"/>
      <c r="U68" s="66"/>
      <c r="V68" s="15"/>
      <c r="W68" s="15"/>
    </row>
    <row r="69" spans="18:23">
      <c r="R69" s="8"/>
      <c r="S69" s="8"/>
      <c r="T69" s="66"/>
      <c r="U69" s="66"/>
      <c r="V69" s="15"/>
      <c r="W69" s="15"/>
    </row>
    <row r="70" spans="18:23">
      <c r="R70" s="18"/>
      <c r="S70" s="18"/>
      <c r="T70" s="18"/>
      <c r="U70" s="18"/>
      <c r="V70" s="19"/>
      <c r="W70" s="19"/>
    </row>
    <row r="71" spans="18:23">
      <c r="R71" s="8"/>
      <c r="S71" s="8"/>
      <c r="T71" s="66"/>
      <c r="U71" s="66"/>
      <c r="V71" s="15"/>
      <c r="W71" s="15"/>
    </row>
    <row r="72" spans="18:23">
      <c r="R72" s="8"/>
      <c r="S72" s="8"/>
      <c r="T72" s="66"/>
      <c r="U72" s="66"/>
      <c r="V72" s="15"/>
      <c r="W72" s="15"/>
    </row>
    <row r="73" spans="18:23">
      <c r="R73" s="8"/>
      <c r="S73" s="8"/>
      <c r="T73" s="66"/>
      <c r="U73" s="66"/>
      <c r="V73" s="15"/>
      <c r="W73" s="15"/>
    </row>
    <row r="74" spans="18:23">
      <c r="R74" s="8"/>
      <c r="S74" s="8"/>
      <c r="T74" s="66"/>
      <c r="U74" s="66"/>
      <c r="V74" s="15"/>
      <c r="W74" s="15"/>
    </row>
    <row r="75" spans="18:23">
      <c r="R75" s="8"/>
      <c r="S75" s="8"/>
      <c r="T75" s="66"/>
      <c r="U75" s="66"/>
      <c r="V75" s="15"/>
      <c r="W75" s="15"/>
    </row>
    <row r="76" spans="18:23">
      <c r="R76" s="8"/>
      <c r="S76" s="8"/>
      <c r="T76" s="66"/>
      <c r="U76" s="66"/>
      <c r="V76" s="15"/>
      <c r="W76" s="15"/>
    </row>
    <row r="77" spans="18:23">
      <c r="R77" s="8"/>
      <c r="S77" s="8"/>
      <c r="T77" s="66"/>
      <c r="U77" s="66"/>
      <c r="V77" s="15"/>
      <c r="W77" s="15"/>
    </row>
    <row r="78" spans="18:23">
      <c r="R78" s="8"/>
      <c r="S78" s="8"/>
      <c r="T78" s="66"/>
      <c r="U78" s="66"/>
      <c r="V78" s="15"/>
      <c r="W78" s="15"/>
    </row>
    <row r="79" spans="18:23">
      <c r="R79" s="8"/>
      <c r="S79" s="8"/>
      <c r="T79" s="66"/>
      <c r="U79" s="66"/>
      <c r="V79" s="15"/>
      <c r="W79" s="15"/>
    </row>
    <row r="80" spans="18:23">
      <c r="R80" s="8"/>
      <c r="S80" s="8"/>
      <c r="T80" s="66"/>
      <c r="U80" s="66"/>
      <c r="V80" s="15"/>
      <c r="W80" s="15"/>
    </row>
    <row r="81" spans="18:23">
      <c r="R81" s="8"/>
      <c r="S81" s="8"/>
      <c r="T81" s="66"/>
      <c r="U81" s="66"/>
      <c r="V81" s="15"/>
      <c r="W81" s="15"/>
    </row>
    <row r="82" spans="18:23">
      <c r="R82" s="8"/>
      <c r="S82" s="8"/>
      <c r="T82" s="66"/>
      <c r="U82" s="66"/>
      <c r="V82" s="15"/>
      <c r="W82" s="15"/>
    </row>
  </sheetData>
  <mergeCells count="155">
    <mergeCell ref="BJ21:CA21"/>
    <mergeCell ref="BJ22:CA22"/>
    <mergeCell ref="BS19:BS20"/>
    <mergeCell ref="BT19:BT20"/>
    <mergeCell ref="BU19:BU20"/>
    <mergeCell ref="BV19:BV20"/>
    <mergeCell ref="BW19:BW20"/>
    <mergeCell ref="BX19:BX20"/>
    <mergeCell ref="BY19:BY20"/>
    <mergeCell ref="BZ19:BZ20"/>
    <mergeCell ref="CA19:CA20"/>
    <mergeCell ref="BJ19:BJ20"/>
    <mergeCell ref="BK19:BK20"/>
    <mergeCell ref="BL19:BL20"/>
    <mergeCell ref="BM19:BM20"/>
    <mergeCell ref="BN19:BN20"/>
    <mergeCell ref="BO19:BO20"/>
    <mergeCell ref="BP19:BP20"/>
    <mergeCell ref="BQ19:BQ20"/>
    <mergeCell ref="BR19:BR20"/>
    <mergeCell ref="BJ1:CA1"/>
    <mergeCell ref="BJ2:BU2"/>
    <mergeCell ref="BV2:BW4"/>
    <mergeCell ref="BX2:BY4"/>
    <mergeCell ref="BZ2:CA4"/>
    <mergeCell ref="BJ3:BK4"/>
    <mergeCell ref="BL3:BM4"/>
    <mergeCell ref="BN3:BO4"/>
    <mergeCell ref="BP3:BQ4"/>
    <mergeCell ref="BR3:BS4"/>
    <mergeCell ref="BT3:BU4"/>
    <mergeCell ref="AX22:BA22"/>
    <mergeCell ref="AC3:AF4"/>
    <mergeCell ref="AG3:AJ4"/>
    <mergeCell ref="AK3:AN4"/>
    <mergeCell ref="AW2:AW5"/>
    <mergeCell ref="AW19:AW20"/>
    <mergeCell ref="J19:J20"/>
    <mergeCell ref="K19:K20"/>
    <mergeCell ref="F19:F20"/>
    <mergeCell ref="T2:U4"/>
    <mergeCell ref="R2:S4"/>
    <mergeCell ref="AQ19:AQ20"/>
    <mergeCell ref="X22:AV22"/>
    <mergeCell ref="H3:L3"/>
    <mergeCell ref="AU5:AV5"/>
    <mergeCell ref="AM5:AN5"/>
    <mergeCell ref="AQ5:AR5"/>
    <mergeCell ref="AC19:AC20"/>
    <mergeCell ref="AE19:AE20"/>
    <mergeCell ref="AG19:AG20"/>
    <mergeCell ref="AM19:AM20"/>
    <mergeCell ref="AO19:AO20"/>
    <mergeCell ref="T21:W21"/>
    <mergeCell ref="W19:W20"/>
    <mergeCell ref="A1:B1"/>
    <mergeCell ref="A17:B17"/>
    <mergeCell ref="A6:B6"/>
    <mergeCell ref="A7:B7"/>
    <mergeCell ref="A8:B8"/>
    <mergeCell ref="A9:B9"/>
    <mergeCell ref="A11:B11"/>
    <mergeCell ref="A10:B10"/>
    <mergeCell ref="X2:AR2"/>
    <mergeCell ref="C1:Q1"/>
    <mergeCell ref="C2:L2"/>
    <mergeCell ref="C3:G3"/>
    <mergeCell ref="X21:AV21"/>
    <mergeCell ref="AO3:AR4"/>
    <mergeCell ref="A22:B22"/>
    <mergeCell ref="A2:B5"/>
    <mergeCell ref="A21:B21"/>
    <mergeCell ref="A12:B12"/>
    <mergeCell ref="A13:B13"/>
    <mergeCell ref="A14:B14"/>
    <mergeCell ref="A15:B15"/>
    <mergeCell ref="A16:B16"/>
    <mergeCell ref="A19:A20"/>
    <mergeCell ref="C4:D4"/>
    <mergeCell ref="E4:G4"/>
    <mergeCell ref="H4:I4"/>
    <mergeCell ref="J4:L4"/>
    <mergeCell ref="Q2:Q5"/>
    <mergeCell ref="M5:N5"/>
    <mergeCell ref="O5:P5"/>
    <mergeCell ref="V2:W4"/>
    <mergeCell ref="C22:Q22"/>
    <mergeCell ref="R22:W22"/>
    <mergeCell ref="R21:S21"/>
    <mergeCell ref="M2:P4"/>
    <mergeCell ref="O19:O20"/>
    <mergeCell ref="M19:M20"/>
    <mergeCell ref="R19:R20"/>
    <mergeCell ref="S19:S20"/>
    <mergeCell ref="L19:L20"/>
    <mergeCell ref="C21:Q21"/>
    <mergeCell ref="C19:C20"/>
    <mergeCell ref="D19:D20"/>
    <mergeCell ref="E19:E20"/>
    <mergeCell ref="G19:G20"/>
    <mergeCell ref="H19:H20"/>
    <mergeCell ref="I19:I20"/>
    <mergeCell ref="T19:T20"/>
    <mergeCell ref="U19:U20"/>
    <mergeCell ref="AE5:AF5"/>
    <mergeCell ref="AG5:AH5"/>
    <mergeCell ref="V19:V20"/>
    <mergeCell ref="AI19:AI20"/>
    <mergeCell ref="X1:AV1"/>
    <mergeCell ref="X3:X5"/>
    <mergeCell ref="X19:X20"/>
    <mergeCell ref="Y3:AB4"/>
    <mergeCell ref="Y19:Y20"/>
    <mergeCell ref="AA19:AA20"/>
    <mergeCell ref="AS19:AS20"/>
    <mergeCell ref="AU19:AU20"/>
    <mergeCell ref="Y5:Z5"/>
    <mergeCell ref="AA5:AB5"/>
    <mergeCell ref="AS2:AV4"/>
    <mergeCell ref="AS5:AT5"/>
    <mergeCell ref="T1:W1"/>
    <mergeCell ref="BB22:BI22"/>
    <mergeCell ref="BB1:BI1"/>
    <mergeCell ref="AX1:BA1"/>
    <mergeCell ref="AX2:BA4"/>
    <mergeCell ref="AX5:AY5"/>
    <mergeCell ref="AZ5:BA5"/>
    <mergeCell ref="AX19:AX20"/>
    <mergeCell ref="AZ19:AZ20"/>
    <mergeCell ref="BB21:BI21"/>
    <mergeCell ref="BF4:BF5"/>
    <mergeCell ref="BG4:BG5"/>
    <mergeCell ref="BF2:BG3"/>
    <mergeCell ref="BD2:BE3"/>
    <mergeCell ref="BD4:BD5"/>
    <mergeCell ref="BE4:BE5"/>
    <mergeCell ref="BB4:BB5"/>
    <mergeCell ref="BC4:BC5"/>
    <mergeCell ref="BB2:BC3"/>
    <mergeCell ref="BB19:BB20"/>
    <mergeCell ref="BC19:BC20"/>
    <mergeCell ref="BG19:BG20"/>
    <mergeCell ref="BD19:BD20"/>
    <mergeCell ref="BE19:BE20"/>
    <mergeCell ref="BF19:BF20"/>
    <mergeCell ref="BH2:BI3"/>
    <mergeCell ref="BH4:BH5"/>
    <mergeCell ref="BI4:BI5"/>
    <mergeCell ref="BH19:BH20"/>
    <mergeCell ref="BI19:BI20"/>
    <mergeCell ref="AC5:AD5"/>
    <mergeCell ref="AI5:AJ5"/>
    <mergeCell ref="AK5:AL5"/>
    <mergeCell ref="AO5:AP5"/>
    <mergeCell ref="AK19:AK20"/>
  </mergeCells>
  <phoneticPr fontId="2" type="noConversion"/>
  <pageMargins left="0.31496062992125984" right="0.27559055118110237" top="0.31496062992125984" bottom="0.51181102362204722" header="0.19685039370078741" footer="0.19685039370078741"/>
  <pageSetup paperSize="9" scale="87" orientation="landscape" verticalDpi="300" r:id="rId1"/>
  <headerFooter>
    <oddFooter>第 &amp;P 頁，共 &amp;N 頁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工作表1</vt:lpstr>
      <vt:lpstr>工作表2</vt:lpstr>
      <vt:lpstr>工作表3</vt:lpstr>
      <vt:lpstr>工作表1!Print_Area</vt:lpstr>
      <vt:lpstr>工作表1!Print_Titles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shiupy</dc:creator>
  <cp:lastModifiedBy>張惠琪</cp:lastModifiedBy>
  <cp:lastPrinted>2013-05-22T06:53:30Z</cp:lastPrinted>
  <dcterms:created xsi:type="dcterms:W3CDTF">2013-02-22T02:24:20Z</dcterms:created>
  <dcterms:modified xsi:type="dcterms:W3CDTF">2022-06-28T05:51:10Z</dcterms:modified>
</cp:coreProperties>
</file>